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Área Trabalho\Nova pasta\Desktop\Rhaylton\Empresas\GRUPO MARZZE\MARZZE SERVIÇOS\Pregões\SENADO\APOIO ADM\Proposta\"/>
    </mc:Choice>
  </mc:AlternateContent>
  <xr:revisionPtr revIDLastSave="0" documentId="13_ncr:1_{77409D0F-2149-49B3-8E5D-B7B831F07E0E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Resumo" sheetId="2" r:id="rId1"/>
    <sheet name="Item01" sheetId="1" r:id="rId2"/>
    <sheet name="Item02" sheetId="3" r:id="rId3"/>
    <sheet name="Uniformes" sheetId="4" r:id="rId4"/>
  </sheets>
  <externalReferences>
    <externalReference r:id="rId5"/>
  </externalReferences>
  <definedNames>
    <definedName name="_xlnm.Print_Area" localSheetId="1">Item01!$A$1:$D$93</definedName>
    <definedName name="_xlnm.Print_Area" localSheetId="2">Item02!$A$1:$D$93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1">Item01!$A$1:$D$94</definedName>
    <definedName name="Print_Area" localSheetId="2">Item02!$A$1:$D$94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4" l="1"/>
  <c r="G17" i="4" s="1"/>
  <c r="E16" i="4"/>
  <c r="G16" i="4" s="1"/>
  <c r="E15" i="4"/>
  <c r="G15" i="4" s="1"/>
  <c r="E14" i="4"/>
  <c r="E18" i="4" s="1"/>
  <c r="E13" i="4"/>
  <c r="G13" i="4" s="1"/>
  <c r="E8" i="4"/>
  <c r="G8" i="4" s="1"/>
  <c r="E7" i="4"/>
  <c r="G7" i="4" s="1"/>
  <c r="E6" i="4"/>
  <c r="G6" i="4" s="1"/>
  <c r="E5" i="4"/>
  <c r="E9" i="4" s="1"/>
  <c r="E20" i="4" s="1"/>
  <c r="G20" i="4" s="1"/>
  <c r="E4" i="4"/>
  <c r="G4" i="4" s="1"/>
  <c r="G5" i="4" l="1"/>
  <c r="G9" i="4" s="1"/>
  <c r="G14" i="4"/>
  <c r="G18" i="4" s="1"/>
  <c r="C64" i="1"/>
  <c r="C64" i="3"/>
  <c r="C63" i="1"/>
  <c r="C63" i="3"/>
  <c r="C61" i="1"/>
  <c r="C61" i="3"/>
  <c r="C54" i="1"/>
  <c r="C54" i="3"/>
  <c r="C55" i="3" l="1"/>
  <c r="C15" i="2"/>
  <c r="C14" i="2"/>
  <c r="C82" i="3"/>
  <c r="C89" i="3" s="1"/>
  <c r="C62" i="3"/>
  <c r="C60" i="3"/>
  <c r="C59" i="3"/>
  <c r="C65" i="3" s="1"/>
  <c r="C56" i="3"/>
  <c r="C52" i="3"/>
  <c r="C49" i="3"/>
  <c r="C48" i="3"/>
  <c r="C43" i="3"/>
  <c r="C41" i="3"/>
  <c r="D30" i="3"/>
  <c r="D23" i="3"/>
  <c r="D17" i="3"/>
  <c r="D14" i="3"/>
  <c r="D38" i="3" s="1"/>
  <c r="C62" i="1"/>
  <c r="C60" i="1"/>
  <c r="C59" i="1"/>
  <c r="C65" i="1" s="1"/>
  <c r="D54" i="1"/>
  <c r="D52" i="1"/>
  <c r="C56" i="1"/>
  <c r="C53" i="1"/>
  <c r="D53" i="1" s="1"/>
  <c r="C52" i="1"/>
  <c r="D48" i="1"/>
  <c r="C48" i="1"/>
  <c r="C43" i="1"/>
  <c r="D17" i="1"/>
  <c r="D16" i="2"/>
  <c r="C82" i="1"/>
  <c r="C89" i="1" s="1"/>
  <c r="C41" i="1"/>
  <c r="C55" i="1" s="1"/>
  <c r="D55" i="1" s="1"/>
  <c r="D30" i="1"/>
  <c r="D14" i="1"/>
  <c r="D35" i="3" l="1"/>
  <c r="D55" i="3"/>
  <c r="D61" i="3"/>
  <c r="D64" i="3"/>
  <c r="D39" i="3"/>
  <c r="D43" i="3"/>
  <c r="D60" i="3"/>
  <c r="D40" i="3"/>
  <c r="D48" i="3"/>
  <c r="D52" i="3"/>
  <c r="D56" i="3"/>
  <c r="D63" i="3"/>
  <c r="D36" i="3"/>
  <c r="D49" i="3"/>
  <c r="D54" i="3"/>
  <c r="D59" i="3"/>
  <c r="D62" i="3"/>
  <c r="D65" i="3"/>
  <c r="D66" i="3" s="1"/>
  <c r="C66" i="3"/>
  <c r="C67" i="3" s="1"/>
  <c r="C74" i="3" s="1"/>
  <c r="C46" i="3"/>
  <c r="C71" i="3" s="1"/>
  <c r="D33" i="3"/>
  <c r="D37" i="3"/>
  <c r="C44" i="3"/>
  <c r="C50" i="3"/>
  <c r="C72" i="3" s="1"/>
  <c r="C53" i="3"/>
  <c r="D53" i="3" s="1"/>
  <c r="D57" i="3" s="1"/>
  <c r="D73" i="3" s="1"/>
  <c r="C70" i="3"/>
  <c r="D34" i="3"/>
  <c r="D44" i="3"/>
  <c r="D46" i="3" s="1"/>
  <c r="D71" i="3" s="1"/>
  <c r="C44" i="1"/>
  <c r="C49" i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C50" i="1" l="1"/>
  <c r="C72" i="1" s="1"/>
  <c r="D49" i="1"/>
  <c r="D50" i="3"/>
  <c r="D72" i="3" s="1"/>
  <c r="D41" i="3"/>
  <c r="D70" i="3" s="1"/>
  <c r="D67" i="3"/>
  <c r="D74" i="3" s="1"/>
  <c r="C57" i="3"/>
  <c r="C73" i="3" s="1"/>
  <c r="C75" i="3" s="1"/>
  <c r="D41" i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3" l="1"/>
  <c r="D77" i="3" s="1"/>
  <c r="D75" i="1"/>
  <c r="D77" i="1" s="1"/>
  <c r="D80" i="1" s="1"/>
  <c r="D81" i="1" s="1"/>
  <c r="D80" i="3" l="1"/>
  <c r="D92" i="1"/>
  <c r="E14" i="2" s="1"/>
  <c r="F14" i="2" s="1"/>
  <c r="G14" i="2" l="1"/>
  <c r="D81" i="3"/>
  <c r="D84" i="1"/>
  <c r="D83" i="1"/>
  <c r="D86" i="1"/>
  <c r="D92" i="3" l="1"/>
  <c r="E15" i="2" s="1"/>
  <c r="F15" i="2" s="1"/>
  <c r="D82" i="1"/>
  <c r="D89" i="1" s="1"/>
  <c r="G15" i="2" l="1"/>
  <c r="G16" i="2" s="1"/>
  <c r="F16" i="2"/>
  <c r="D84" i="3"/>
  <c r="D83" i="3"/>
  <c r="D86" i="3"/>
  <c r="D82" i="3" l="1"/>
  <c r="D89" i="3" s="1"/>
</calcChain>
</file>

<file path=xl/sharedStrings.xml><?xml version="1.0" encoding="utf-8"?>
<sst xmlns="http://schemas.openxmlformats.org/spreadsheetml/2006/main" count="281" uniqueCount="140">
  <si>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</si>
  <si>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</si>
  <si>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</si>
  <si>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</si>
  <si>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</si>
  <si>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</si>
  <si>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</si>
  <si>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</si>
  <si>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</si>
  <si>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</si>
  <si>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</si>
  <si>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</si>
  <si>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</si>
  <si>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</si>
  <si>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</si>
  <si>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</si>
  <si>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</si>
  <si>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</si>
  <si>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</si>
  <si>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</si>
  <si>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</si>
  <si>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</si>
  <si>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</si>
  <si>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</si>
  <si>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</si>
  <si>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</si>
  <si>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</si>
  <si>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</si>
  <si>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</si>
  <si>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</si>
  <si>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</si>
  <si>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</si>
  <si>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</si>
  <si>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</si>
  <si>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</si>
  <si>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</si>
  <si>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</si>
  <si>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</si>
  <si>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</si>
  <si>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</si>
  <si>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</si>
  <si>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</si>
  <si>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</si>
  <si>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</si>
  <si>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</si>
  <si>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</si>
  <si>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</si>
  <si>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</si>
  <si>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</si>
  <si>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</si>
  <si>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</si>
  <si>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</si>
  <si>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</si>
  <si>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</si>
  <si>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</si>
  <si>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</si>
  <si>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</si>
  <si>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</si>
  <si>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</si>
  <si>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</si>
  <si>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</si>
  <si>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</si>
  <si>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</si>
  <si>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</si>
  <si>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</si>
  <si>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</si>
  <si>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</si>
  <si>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</si>
  <si>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</si>
  <si>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</si>
  <si>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</si>
  <si>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</si>
  <si>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</si>
  <si>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</si>
  <si>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</si>
  <si>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</si>
  <si>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</si>
  <si>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</si>
  <si>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</si>
  <si>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</si>
  <si>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</si>
  <si>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</si>
  <si>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</si>
  <si>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</si>
  <si>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</si>
  <si>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</si>
  <si>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</si>
  <si>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</si>
  <si>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</si>
  <si>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</si>
  <si>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</si>
  <si>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</si>
  <si>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</si>
  <si>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</si>
  <si>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</si>
  <si>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 xml:space="preserve">Data de apresentação da proposta (dia/mês/ano) </t>
  </si>
  <si>
    <t xml:space="preserve">Município/UF </t>
  </si>
  <si>
    <t>D</t>
  </si>
  <si>
    <t>Ano Acordo, Convenção ou Sentença Normativa em Dissídio Coletivo</t>
  </si>
  <si>
    <t>E</t>
  </si>
  <si>
    <t>Acordo, Convenção ou Sentença Normativa em Dissídio Coletivo</t>
  </si>
  <si>
    <t>F</t>
  </si>
  <si>
    <t>Nº de meses de execução contratual</t>
  </si>
  <si>
    <t>ITEM</t>
  </si>
  <si>
    <t>DESCRIÇÃO</t>
  </si>
  <si>
    <t>QUANTIDADE TOTAL POSTOS</t>
  </si>
  <si>
    <t>VALOR UNITÁRIO MENSAL</t>
  </si>
  <si>
    <t>VALOR TOTAL MENSAL</t>
  </si>
  <si>
    <t>VALOR TOTAL ANUAL</t>
  </si>
  <si>
    <t>TOTAL GERAL MÃO DE OBRA</t>
  </si>
  <si>
    <t>PLANILHA DE ESTIMATIVA DE CUSTOS - LUCRO PRESUMIDO
CONFORME IN nº 02/2008, atualizada até a IN nº 05/2015</t>
  </si>
  <si>
    <t>Assistente de Comunicação Institucional</t>
  </si>
  <si>
    <t>SINDSERVICOS</t>
  </si>
  <si>
    <t>Controlador de Comunicação Institucional</t>
  </si>
  <si>
    <t>Brasilia - DF</t>
  </si>
  <si>
    <t>DF000012/2024</t>
  </si>
  <si>
    <t>DISTRITO FEDERAL</t>
  </si>
  <si>
    <t>SENADO FEDERAL</t>
  </si>
  <si>
    <t>COORDENAÇÃO DE PROCESSAMENTO EXTERNO DE LICITAÇÕES</t>
  </si>
  <si>
    <t>PREGÃO ELETRÔNICO Nº 90026/2024</t>
  </si>
  <si>
    <t>UNIFORME</t>
  </si>
  <si>
    <t>FEMININO</t>
  </si>
  <si>
    <t>Item</t>
  </si>
  <si>
    <t>Qtd.</t>
  </si>
  <si>
    <t xml:space="preserve"> Valor Unit</t>
  </si>
  <si>
    <t>Valor Total</t>
  </si>
  <si>
    <t>Tempo</t>
  </si>
  <si>
    <t xml:space="preserve"> Total </t>
  </si>
  <si>
    <t>Blazer, saia e vestido</t>
  </si>
  <si>
    <t>Calça</t>
  </si>
  <si>
    <t>Camisa</t>
  </si>
  <si>
    <t>Lenço e sapato social</t>
  </si>
  <si>
    <t>Meia calça fina</t>
  </si>
  <si>
    <t>VALOR  POR PROFISSIONAL</t>
  </si>
  <si>
    <t>MASCULINO</t>
  </si>
  <si>
    <t>Blazer, calça e gravata</t>
  </si>
  <si>
    <t>Meia social</t>
  </si>
  <si>
    <t>Sapato social</t>
  </si>
  <si>
    <t>Cinto social</t>
  </si>
  <si>
    <t>VALOR  MÉDIO POR PROFISSIONAL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</si>
</sst>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24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0"/>
      <name val="Arial"/>
      <family val="2"/>
    </font>
    <font>
      <sz val="14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2"/>
      <color theme="1"/>
      <name val="Calibri"/>
      <family val="2"/>
      <scheme val="minor"/>
    </font>
    <font>
      <b/>
      <sz val="10"/>
      <name val="Calibri"/>
      <family val="2"/>
      <charset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00B8FF"/>
      </patternFill>
    </fill>
    <fill>
      <patternFill patternType="solid">
        <fgColor theme="2" tint="-9.9978637043366805E-2"/>
        <bgColor rgb="FF00B8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</cellStyleXfs>
  <cellXfs count="1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19" fillId="8" borderId="4" xfId="0" applyFont="1" applyFill="1" applyBorder="1"/>
    <xf numFmtId="0" fontId="19" fillId="8" borderId="5" xfId="0" applyFont="1" applyFill="1" applyBorder="1"/>
    <xf numFmtId="0" fontId="19" fillId="8" borderId="6" xfId="0" applyFont="1" applyFill="1" applyBorder="1"/>
    <xf numFmtId="0" fontId="19" fillId="8" borderId="7" xfId="0" applyFont="1" applyFill="1" applyBorder="1"/>
    <xf numFmtId="0" fontId="19" fillId="8" borderId="0" xfId="0" applyFont="1" applyFill="1"/>
    <xf numFmtId="0" fontId="19" fillId="8" borderId="8" xfId="0" applyFont="1" applyFill="1" applyBorder="1"/>
    <xf numFmtId="0" fontId="19" fillId="8" borderId="9" xfId="0" applyFont="1" applyFill="1" applyBorder="1"/>
    <xf numFmtId="0" fontId="19" fillId="8" borderId="10" xfId="0" applyFont="1" applyFill="1" applyBorder="1"/>
    <xf numFmtId="0" fontId="19" fillId="8" borderId="11" xfId="0" applyFont="1" applyFill="1" applyBorder="1"/>
    <xf numFmtId="0" fontId="20" fillId="9" borderId="12" xfId="0" applyFont="1" applyFill="1" applyBorder="1" applyAlignment="1">
      <alignment horizontal="center" vertical="center"/>
    </xf>
    <xf numFmtId="14" fontId="20" fillId="9" borderId="12" xfId="0" applyNumberFormat="1" applyFont="1" applyFill="1" applyBorder="1" applyAlignment="1">
      <alignment horizontal="center" vertical="center"/>
    </xf>
    <xf numFmtId="0" fontId="20" fillId="9" borderId="15" xfId="0" applyFont="1" applyFill="1" applyBorder="1" applyAlignment="1">
      <alignment horizontal="center" vertical="center"/>
    </xf>
    <xf numFmtId="0" fontId="20" fillId="9" borderId="18" xfId="0" applyFont="1" applyFill="1" applyBorder="1" applyAlignment="1">
      <alignment horizontal="center" vertical="center"/>
    </xf>
    <xf numFmtId="0" fontId="20" fillId="10" borderId="1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vertical="center"/>
    </xf>
    <xf numFmtId="3" fontId="18" fillId="0" borderId="12" xfId="0" applyNumberFormat="1" applyFont="1" applyBorder="1" applyAlignment="1">
      <alignment horizontal="center" vertical="center"/>
    </xf>
    <xf numFmtId="4" fontId="18" fillId="0" borderId="12" xfId="0" applyNumberFormat="1" applyFont="1" applyBorder="1" applyAlignment="1">
      <alignment horizontal="center" vertical="center"/>
    </xf>
    <xf numFmtId="3" fontId="20" fillId="10" borderId="1" xfId="0" applyNumberFormat="1" applyFont="1" applyFill="1" applyBorder="1" applyAlignment="1">
      <alignment horizontal="center" vertical="center"/>
    </xf>
    <xf numFmtId="4" fontId="20" fillId="8" borderId="1" xfId="0" applyNumberFormat="1" applyFont="1" applyFill="1" applyBorder="1" applyAlignment="1">
      <alignment horizontal="center" vertical="center"/>
    </xf>
    <xf numFmtId="4" fontId="20" fillId="10" borderId="1" xfId="0" applyNumberFormat="1" applyFont="1" applyFill="1" applyBorder="1" applyAlignment="1">
      <alignment horizontal="center" vertical="center"/>
    </xf>
    <xf numFmtId="4" fontId="17" fillId="0" borderId="0" xfId="0" applyNumberFormat="1" applyFont="1"/>
    <xf numFmtId="4" fontId="17" fillId="0" borderId="0" xfId="0" applyNumberFormat="1" applyFont="1" applyAlignment="1">
      <alignment horizontal="center" vertical="center"/>
    </xf>
    <xf numFmtId="10" fontId="17" fillId="0" borderId="0" xfId="2" applyNumberFormat="1" applyFont="1"/>
    <xf numFmtId="43" fontId="4" fillId="0" borderId="1" xfId="4" applyFont="1" applyBorder="1" applyAlignment="1">
      <alignment horizontal="right" vertical="center"/>
    </xf>
    <xf numFmtId="0" fontId="22" fillId="10" borderId="2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44" fontId="3" fillId="0" borderId="12" xfId="0" applyNumberFormat="1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44" fontId="3" fillId="0" borderId="15" xfId="0" applyNumberFormat="1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 wrapText="1"/>
    </xf>
    <xf numFmtId="0" fontId="23" fillId="0" borderId="24" xfId="0" applyFont="1" applyBorder="1" applyAlignment="1">
      <alignment vertical="center" wrapText="1"/>
    </xf>
    <xf numFmtId="44" fontId="22" fillId="10" borderId="1" xfId="0" applyNumberFormat="1" applyFont="1" applyFill="1" applyBorder="1" applyAlignment="1">
      <alignment horizontal="center" vertical="center"/>
    </xf>
    <xf numFmtId="0" fontId="3" fillId="10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0" fillId="10" borderId="21" xfId="0" applyFont="1" applyFill="1" applyBorder="1" applyAlignment="1">
      <alignment horizontal="center" vertical="center"/>
    </xf>
    <xf numFmtId="0" fontId="20" fillId="10" borderId="22" xfId="0" applyFont="1" applyFill="1" applyBorder="1" applyAlignment="1">
      <alignment horizontal="center" vertical="center"/>
    </xf>
    <xf numFmtId="0" fontId="20" fillId="9" borderId="13" xfId="0" applyFont="1" applyFill="1" applyBorder="1" applyAlignment="1">
      <alignment horizontal="left" vertical="center"/>
    </xf>
    <xf numFmtId="0" fontId="20" fillId="9" borderId="14" xfId="0" applyFont="1" applyFill="1" applyBorder="1" applyAlignment="1">
      <alignment horizontal="left" vertical="center"/>
    </xf>
    <xf numFmtId="0" fontId="20" fillId="9" borderId="16" xfId="0" applyFont="1" applyFill="1" applyBorder="1" applyAlignment="1">
      <alignment horizontal="left" vertical="center"/>
    </xf>
    <xf numFmtId="0" fontId="20" fillId="9" borderId="17" xfId="0" applyFont="1" applyFill="1" applyBorder="1" applyAlignment="1">
      <alignment horizontal="left" vertical="center"/>
    </xf>
    <xf numFmtId="0" fontId="20" fillId="9" borderId="19" xfId="0" applyFont="1" applyFill="1" applyBorder="1" applyAlignment="1">
      <alignment horizontal="left" vertical="center"/>
    </xf>
    <xf numFmtId="0" fontId="20" fillId="9" borderId="20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2" fillId="10" borderId="21" xfId="0" applyFont="1" applyFill="1" applyBorder="1" applyAlignment="1">
      <alignment horizontal="center" vertical="center"/>
    </xf>
    <xf numFmtId="0" fontId="22" fillId="10" borderId="22" xfId="0" applyFont="1" applyFill="1" applyBorder="1" applyAlignment="1">
      <alignment horizontal="center" vertical="center"/>
    </xf>
    <xf numFmtId="0" fontId="22" fillId="10" borderId="23" xfId="0" applyFont="1" applyFill="1" applyBorder="1" applyAlignment="1">
      <alignment horizontal="center" vertical="center"/>
    </xf>
    <xf numFmtId="0" fontId="21" fillId="11" borderId="21" xfId="0" applyFont="1" applyFill="1" applyBorder="1" applyAlignment="1">
      <alignment horizontal="center" vertical="center"/>
    </xf>
    <xf numFmtId="0" fontId="21" fillId="11" borderId="22" xfId="0" applyFont="1" applyFill="1" applyBorder="1" applyAlignment="1">
      <alignment horizontal="center" vertical="center"/>
    </xf>
    <xf numFmtId="0" fontId="21" fillId="11" borderId="23" xfId="0" applyFont="1" applyFill="1" applyBorder="1" applyAlignment="1">
      <alignment horizontal="center" vertical="center"/>
    </xf>
    <xf numFmtId="0" fontId="21" fillId="12" borderId="21" xfId="0" applyFont="1" applyFill="1" applyBorder="1" applyAlignment="1">
      <alignment horizontal="center" vertical="center"/>
    </xf>
    <xf numFmtId="0" fontId="21" fillId="12" borderId="22" xfId="0" applyFont="1" applyFill="1" applyBorder="1" applyAlignment="1">
      <alignment horizontal="center" vertical="center"/>
    </xf>
    <xf numFmtId="0" fontId="21" fillId="12" borderId="23" xfId="0" applyFont="1" applyFill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2" xfId="3" xr:uid="{37FC1EEA-C024-4B7C-8384-F70DB9CF9B46}"/>
    <cellStyle name="Porcentagem" xfId="2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430306</xdr:colOff>
      <xdr:row>1</xdr:row>
      <xdr:rowOff>169209</xdr:rowOff>
    </xdr:from>
    <xdr:to>
      <xdr:col>6</xdr:col>
      <xdr:colOff>1266264</xdr:colOff>
      <xdr:row>4</xdr:row>
      <xdr:rowOff>93434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84CE1472-0FBB-4597-8DAD-8FCF13FD7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2630" y="214033"/>
          <a:ext cx="2147046" cy="630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auler/AppData/Local/Microsoft/Windows/INetCache/Content.Outlook/KJ6MZLEI/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A5528-783C-43C2-BC36-56B97F553BA5}">
  <dimension ref="B1:WVQ20"/>
  <sheetViews>
    <sheetView showGridLines="0" tabSelected="1" zoomScale="85" zoomScaleNormal="85" workbookViewId="0">
      <selection activeCell="G16" sqref="G16"/>
    </sheetView>
  </sheetViews>
  <sheetFormatPr defaultColWidth="0" defaultRowHeight="18.75" x14ac:dyDescent="0.3"/>
  <cols>
    <col min="1" max="1" width="1.5703125" style="95" customWidth="1"/>
    <col min="2" max="2" width="9" style="95" customWidth="1"/>
    <col min="3" max="3" width="52.28515625" style="95" customWidth="1"/>
    <col min="4" max="4" width="18.140625" style="95" customWidth="1"/>
    <col min="5" max="7" width="19.7109375" style="95" customWidth="1"/>
    <col min="8" max="8" width="2" style="95" customWidth="1"/>
    <col min="9" max="255" width="0" style="95" hidden="1"/>
    <col min="256" max="256" width="2.28515625" style="95" hidden="1" customWidth="1"/>
    <col min="257" max="257" width="9" style="95" hidden="1" customWidth="1"/>
    <col min="258" max="258" width="52.28515625" style="95" hidden="1" customWidth="1"/>
    <col min="259" max="259" width="18.140625" style="95" hidden="1" customWidth="1"/>
    <col min="260" max="262" width="19.7109375" style="95" hidden="1" customWidth="1"/>
    <col min="263" max="263" width="22.28515625" style="95" hidden="1" customWidth="1"/>
    <col min="264" max="264" width="2" style="95" hidden="1" customWidth="1"/>
    <col min="265" max="511" width="0" style="95" hidden="1"/>
    <col min="512" max="512" width="2.28515625" style="95" hidden="1" customWidth="1"/>
    <col min="513" max="513" width="9" style="95" hidden="1" customWidth="1"/>
    <col min="514" max="514" width="52.28515625" style="95" hidden="1" customWidth="1"/>
    <col min="515" max="515" width="18.140625" style="95" hidden="1" customWidth="1"/>
    <col min="516" max="518" width="19.7109375" style="95" hidden="1" customWidth="1"/>
    <col min="519" max="519" width="22.28515625" style="95" hidden="1" customWidth="1"/>
    <col min="520" max="520" width="2" style="95" hidden="1" customWidth="1"/>
    <col min="521" max="767" width="0" style="95" hidden="1"/>
    <col min="768" max="768" width="2.28515625" style="95" hidden="1" customWidth="1"/>
    <col min="769" max="769" width="9" style="95" hidden="1" customWidth="1"/>
    <col min="770" max="770" width="52.28515625" style="95" hidden="1" customWidth="1"/>
    <col min="771" max="771" width="18.140625" style="95" hidden="1" customWidth="1"/>
    <col min="772" max="774" width="19.7109375" style="95" hidden="1" customWidth="1"/>
    <col min="775" max="775" width="22.28515625" style="95" hidden="1" customWidth="1"/>
    <col min="776" max="776" width="2" style="95" hidden="1" customWidth="1"/>
    <col min="777" max="1023" width="0" style="95" hidden="1"/>
    <col min="1024" max="1024" width="2.28515625" style="95" hidden="1" customWidth="1"/>
    <col min="1025" max="1025" width="9" style="95" hidden="1" customWidth="1"/>
    <col min="1026" max="1026" width="52.28515625" style="95" hidden="1" customWidth="1"/>
    <col min="1027" max="1027" width="18.140625" style="95" hidden="1" customWidth="1"/>
    <col min="1028" max="1030" width="19.7109375" style="95" hidden="1" customWidth="1"/>
    <col min="1031" max="1031" width="22.28515625" style="95" hidden="1" customWidth="1"/>
    <col min="1032" max="1032" width="2" style="95" hidden="1" customWidth="1"/>
    <col min="1033" max="1279" width="0" style="95" hidden="1"/>
    <col min="1280" max="1280" width="2.28515625" style="95" hidden="1" customWidth="1"/>
    <col min="1281" max="1281" width="9" style="95" hidden="1" customWidth="1"/>
    <col min="1282" max="1282" width="52.28515625" style="95" hidden="1" customWidth="1"/>
    <col min="1283" max="1283" width="18.140625" style="95" hidden="1" customWidth="1"/>
    <col min="1284" max="1286" width="19.7109375" style="95" hidden="1" customWidth="1"/>
    <col min="1287" max="1287" width="22.28515625" style="95" hidden="1" customWidth="1"/>
    <col min="1288" max="1288" width="2" style="95" hidden="1" customWidth="1"/>
    <col min="1289" max="1535" width="0" style="95" hidden="1"/>
    <col min="1536" max="1536" width="2.28515625" style="95" hidden="1" customWidth="1"/>
    <col min="1537" max="1537" width="9" style="95" hidden="1" customWidth="1"/>
    <col min="1538" max="1538" width="52.28515625" style="95" hidden="1" customWidth="1"/>
    <col min="1539" max="1539" width="18.140625" style="95" hidden="1" customWidth="1"/>
    <col min="1540" max="1542" width="19.7109375" style="95" hidden="1" customWidth="1"/>
    <col min="1543" max="1543" width="22.28515625" style="95" hidden="1" customWidth="1"/>
    <col min="1544" max="1544" width="2" style="95" hidden="1" customWidth="1"/>
    <col min="1545" max="1791" width="0" style="95" hidden="1"/>
    <col min="1792" max="1792" width="2.28515625" style="95" hidden="1" customWidth="1"/>
    <col min="1793" max="1793" width="9" style="95" hidden="1" customWidth="1"/>
    <col min="1794" max="1794" width="52.28515625" style="95" hidden="1" customWidth="1"/>
    <col min="1795" max="1795" width="18.140625" style="95" hidden="1" customWidth="1"/>
    <col min="1796" max="1798" width="19.7109375" style="95" hidden="1" customWidth="1"/>
    <col min="1799" max="1799" width="22.28515625" style="95" hidden="1" customWidth="1"/>
    <col min="1800" max="1800" width="2" style="95" hidden="1" customWidth="1"/>
    <col min="1801" max="2047" width="0" style="95" hidden="1"/>
    <col min="2048" max="2048" width="2.28515625" style="95" hidden="1" customWidth="1"/>
    <col min="2049" max="2049" width="9" style="95" hidden="1" customWidth="1"/>
    <col min="2050" max="2050" width="52.28515625" style="95" hidden="1" customWidth="1"/>
    <col min="2051" max="2051" width="18.140625" style="95" hidden="1" customWidth="1"/>
    <col min="2052" max="2054" width="19.7109375" style="95" hidden="1" customWidth="1"/>
    <col min="2055" max="2055" width="22.28515625" style="95" hidden="1" customWidth="1"/>
    <col min="2056" max="2056" width="2" style="95" hidden="1" customWidth="1"/>
    <col min="2057" max="2303" width="0" style="95" hidden="1"/>
    <col min="2304" max="2304" width="2.28515625" style="95" hidden="1" customWidth="1"/>
    <col min="2305" max="2305" width="9" style="95" hidden="1" customWidth="1"/>
    <col min="2306" max="2306" width="52.28515625" style="95" hidden="1" customWidth="1"/>
    <col min="2307" max="2307" width="18.140625" style="95" hidden="1" customWidth="1"/>
    <col min="2308" max="2310" width="19.7109375" style="95" hidden="1" customWidth="1"/>
    <col min="2311" max="2311" width="22.28515625" style="95" hidden="1" customWidth="1"/>
    <col min="2312" max="2312" width="2" style="95" hidden="1" customWidth="1"/>
    <col min="2313" max="2559" width="0" style="95" hidden="1"/>
    <col min="2560" max="2560" width="2.28515625" style="95" hidden="1" customWidth="1"/>
    <col min="2561" max="2561" width="9" style="95" hidden="1" customWidth="1"/>
    <col min="2562" max="2562" width="52.28515625" style="95" hidden="1" customWidth="1"/>
    <col min="2563" max="2563" width="18.140625" style="95" hidden="1" customWidth="1"/>
    <col min="2564" max="2566" width="19.7109375" style="95" hidden="1" customWidth="1"/>
    <col min="2567" max="2567" width="22.28515625" style="95" hidden="1" customWidth="1"/>
    <col min="2568" max="2568" width="2" style="95" hidden="1" customWidth="1"/>
    <col min="2569" max="2815" width="0" style="95" hidden="1"/>
    <col min="2816" max="2816" width="2.28515625" style="95" hidden="1" customWidth="1"/>
    <col min="2817" max="2817" width="9" style="95" hidden="1" customWidth="1"/>
    <col min="2818" max="2818" width="52.28515625" style="95" hidden="1" customWidth="1"/>
    <col min="2819" max="2819" width="18.140625" style="95" hidden="1" customWidth="1"/>
    <col min="2820" max="2822" width="19.7109375" style="95" hidden="1" customWidth="1"/>
    <col min="2823" max="2823" width="22.28515625" style="95" hidden="1" customWidth="1"/>
    <col min="2824" max="2824" width="2" style="95" hidden="1" customWidth="1"/>
    <col min="2825" max="3071" width="0" style="95" hidden="1"/>
    <col min="3072" max="3072" width="2.28515625" style="95" hidden="1" customWidth="1"/>
    <col min="3073" max="3073" width="9" style="95" hidden="1" customWidth="1"/>
    <col min="3074" max="3074" width="52.28515625" style="95" hidden="1" customWidth="1"/>
    <col min="3075" max="3075" width="18.140625" style="95" hidden="1" customWidth="1"/>
    <col min="3076" max="3078" width="19.7109375" style="95" hidden="1" customWidth="1"/>
    <col min="3079" max="3079" width="22.28515625" style="95" hidden="1" customWidth="1"/>
    <col min="3080" max="3080" width="2" style="95" hidden="1" customWidth="1"/>
    <col min="3081" max="3327" width="0" style="95" hidden="1"/>
    <col min="3328" max="3328" width="2.28515625" style="95" hidden="1" customWidth="1"/>
    <col min="3329" max="3329" width="9" style="95" hidden="1" customWidth="1"/>
    <col min="3330" max="3330" width="52.28515625" style="95" hidden="1" customWidth="1"/>
    <col min="3331" max="3331" width="18.140625" style="95" hidden="1" customWidth="1"/>
    <col min="3332" max="3334" width="19.7109375" style="95" hidden="1" customWidth="1"/>
    <col min="3335" max="3335" width="22.28515625" style="95" hidden="1" customWidth="1"/>
    <col min="3336" max="3336" width="2" style="95" hidden="1" customWidth="1"/>
    <col min="3337" max="3583" width="0" style="95" hidden="1"/>
    <col min="3584" max="3584" width="2.28515625" style="95" hidden="1" customWidth="1"/>
    <col min="3585" max="3585" width="9" style="95" hidden="1" customWidth="1"/>
    <col min="3586" max="3586" width="52.28515625" style="95" hidden="1" customWidth="1"/>
    <col min="3587" max="3587" width="18.140625" style="95" hidden="1" customWidth="1"/>
    <col min="3588" max="3590" width="19.7109375" style="95" hidden="1" customWidth="1"/>
    <col min="3591" max="3591" width="22.28515625" style="95" hidden="1" customWidth="1"/>
    <col min="3592" max="3592" width="2" style="95" hidden="1" customWidth="1"/>
    <col min="3593" max="3839" width="0" style="95" hidden="1"/>
    <col min="3840" max="3840" width="2.28515625" style="95" hidden="1" customWidth="1"/>
    <col min="3841" max="3841" width="9" style="95" hidden="1" customWidth="1"/>
    <col min="3842" max="3842" width="52.28515625" style="95" hidden="1" customWidth="1"/>
    <col min="3843" max="3843" width="18.140625" style="95" hidden="1" customWidth="1"/>
    <col min="3844" max="3846" width="19.7109375" style="95" hidden="1" customWidth="1"/>
    <col min="3847" max="3847" width="22.28515625" style="95" hidden="1" customWidth="1"/>
    <col min="3848" max="3848" width="2" style="95" hidden="1" customWidth="1"/>
    <col min="3849" max="4095" width="0" style="95" hidden="1"/>
    <col min="4096" max="4096" width="2.28515625" style="95" hidden="1" customWidth="1"/>
    <col min="4097" max="4097" width="9" style="95" hidden="1" customWidth="1"/>
    <col min="4098" max="4098" width="52.28515625" style="95" hidden="1" customWidth="1"/>
    <col min="4099" max="4099" width="18.140625" style="95" hidden="1" customWidth="1"/>
    <col min="4100" max="4102" width="19.7109375" style="95" hidden="1" customWidth="1"/>
    <col min="4103" max="4103" width="22.28515625" style="95" hidden="1" customWidth="1"/>
    <col min="4104" max="4104" width="2" style="95" hidden="1" customWidth="1"/>
    <col min="4105" max="4351" width="0" style="95" hidden="1"/>
    <col min="4352" max="4352" width="2.28515625" style="95" hidden="1" customWidth="1"/>
    <col min="4353" max="4353" width="9" style="95" hidden="1" customWidth="1"/>
    <col min="4354" max="4354" width="52.28515625" style="95" hidden="1" customWidth="1"/>
    <col min="4355" max="4355" width="18.140625" style="95" hidden="1" customWidth="1"/>
    <col min="4356" max="4358" width="19.7109375" style="95" hidden="1" customWidth="1"/>
    <col min="4359" max="4359" width="22.28515625" style="95" hidden="1" customWidth="1"/>
    <col min="4360" max="4360" width="2" style="95" hidden="1" customWidth="1"/>
    <col min="4361" max="4607" width="0" style="95" hidden="1"/>
    <col min="4608" max="4608" width="2.28515625" style="95" hidden="1" customWidth="1"/>
    <col min="4609" max="4609" width="9" style="95" hidden="1" customWidth="1"/>
    <col min="4610" max="4610" width="52.28515625" style="95" hidden="1" customWidth="1"/>
    <col min="4611" max="4611" width="18.140625" style="95" hidden="1" customWidth="1"/>
    <col min="4612" max="4614" width="19.7109375" style="95" hidden="1" customWidth="1"/>
    <col min="4615" max="4615" width="22.28515625" style="95" hidden="1" customWidth="1"/>
    <col min="4616" max="4616" width="2" style="95" hidden="1" customWidth="1"/>
    <col min="4617" max="4863" width="0" style="95" hidden="1"/>
    <col min="4864" max="4864" width="2.28515625" style="95" hidden="1" customWidth="1"/>
    <col min="4865" max="4865" width="9" style="95" hidden="1" customWidth="1"/>
    <col min="4866" max="4866" width="52.28515625" style="95" hidden="1" customWidth="1"/>
    <col min="4867" max="4867" width="18.140625" style="95" hidden="1" customWidth="1"/>
    <col min="4868" max="4870" width="19.7109375" style="95" hidden="1" customWidth="1"/>
    <col min="4871" max="4871" width="22.28515625" style="95" hidden="1" customWidth="1"/>
    <col min="4872" max="4872" width="2" style="95" hidden="1" customWidth="1"/>
    <col min="4873" max="5119" width="0" style="95" hidden="1"/>
    <col min="5120" max="5120" width="2.28515625" style="95" hidden="1" customWidth="1"/>
    <col min="5121" max="5121" width="9" style="95" hidden="1" customWidth="1"/>
    <col min="5122" max="5122" width="52.28515625" style="95" hidden="1" customWidth="1"/>
    <col min="5123" max="5123" width="18.140625" style="95" hidden="1" customWidth="1"/>
    <col min="5124" max="5126" width="19.7109375" style="95" hidden="1" customWidth="1"/>
    <col min="5127" max="5127" width="22.28515625" style="95" hidden="1" customWidth="1"/>
    <col min="5128" max="5128" width="2" style="95" hidden="1" customWidth="1"/>
    <col min="5129" max="5375" width="0" style="95" hidden="1"/>
    <col min="5376" max="5376" width="2.28515625" style="95" hidden="1" customWidth="1"/>
    <col min="5377" max="5377" width="9" style="95" hidden="1" customWidth="1"/>
    <col min="5378" max="5378" width="52.28515625" style="95" hidden="1" customWidth="1"/>
    <col min="5379" max="5379" width="18.140625" style="95" hidden="1" customWidth="1"/>
    <col min="5380" max="5382" width="19.7109375" style="95" hidden="1" customWidth="1"/>
    <col min="5383" max="5383" width="22.28515625" style="95" hidden="1" customWidth="1"/>
    <col min="5384" max="5384" width="2" style="95" hidden="1" customWidth="1"/>
    <col min="5385" max="5631" width="0" style="95" hidden="1"/>
    <col min="5632" max="5632" width="2.28515625" style="95" hidden="1" customWidth="1"/>
    <col min="5633" max="5633" width="9" style="95" hidden="1" customWidth="1"/>
    <col min="5634" max="5634" width="52.28515625" style="95" hidden="1" customWidth="1"/>
    <col min="5635" max="5635" width="18.140625" style="95" hidden="1" customWidth="1"/>
    <col min="5636" max="5638" width="19.7109375" style="95" hidden="1" customWidth="1"/>
    <col min="5639" max="5639" width="22.28515625" style="95" hidden="1" customWidth="1"/>
    <col min="5640" max="5640" width="2" style="95" hidden="1" customWidth="1"/>
    <col min="5641" max="5887" width="0" style="95" hidden="1"/>
    <col min="5888" max="5888" width="2.28515625" style="95" hidden="1" customWidth="1"/>
    <col min="5889" max="5889" width="9" style="95" hidden="1" customWidth="1"/>
    <col min="5890" max="5890" width="52.28515625" style="95" hidden="1" customWidth="1"/>
    <col min="5891" max="5891" width="18.140625" style="95" hidden="1" customWidth="1"/>
    <col min="5892" max="5894" width="19.7109375" style="95" hidden="1" customWidth="1"/>
    <col min="5895" max="5895" width="22.28515625" style="95" hidden="1" customWidth="1"/>
    <col min="5896" max="5896" width="2" style="95" hidden="1" customWidth="1"/>
    <col min="5897" max="6143" width="0" style="95" hidden="1"/>
    <col min="6144" max="6144" width="2.28515625" style="95" hidden="1" customWidth="1"/>
    <col min="6145" max="6145" width="9" style="95" hidden="1" customWidth="1"/>
    <col min="6146" max="6146" width="52.28515625" style="95" hidden="1" customWidth="1"/>
    <col min="6147" max="6147" width="18.140625" style="95" hidden="1" customWidth="1"/>
    <col min="6148" max="6150" width="19.7109375" style="95" hidden="1" customWidth="1"/>
    <col min="6151" max="6151" width="22.28515625" style="95" hidden="1" customWidth="1"/>
    <col min="6152" max="6152" width="2" style="95" hidden="1" customWidth="1"/>
    <col min="6153" max="6399" width="0" style="95" hidden="1"/>
    <col min="6400" max="6400" width="2.28515625" style="95" hidden="1" customWidth="1"/>
    <col min="6401" max="6401" width="9" style="95" hidden="1" customWidth="1"/>
    <col min="6402" max="6402" width="52.28515625" style="95" hidden="1" customWidth="1"/>
    <col min="6403" max="6403" width="18.140625" style="95" hidden="1" customWidth="1"/>
    <col min="6404" max="6406" width="19.7109375" style="95" hidden="1" customWidth="1"/>
    <col min="6407" max="6407" width="22.28515625" style="95" hidden="1" customWidth="1"/>
    <col min="6408" max="6408" width="2" style="95" hidden="1" customWidth="1"/>
    <col min="6409" max="6655" width="0" style="95" hidden="1"/>
    <col min="6656" max="6656" width="2.28515625" style="95" hidden="1" customWidth="1"/>
    <col min="6657" max="6657" width="9" style="95" hidden="1" customWidth="1"/>
    <col min="6658" max="6658" width="52.28515625" style="95" hidden="1" customWidth="1"/>
    <col min="6659" max="6659" width="18.140625" style="95" hidden="1" customWidth="1"/>
    <col min="6660" max="6662" width="19.7109375" style="95" hidden="1" customWidth="1"/>
    <col min="6663" max="6663" width="22.28515625" style="95" hidden="1" customWidth="1"/>
    <col min="6664" max="6664" width="2" style="95" hidden="1" customWidth="1"/>
    <col min="6665" max="6911" width="0" style="95" hidden="1"/>
    <col min="6912" max="6912" width="2.28515625" style="95" hidden="1" customWidth="1"/>
    <col min="6913" max="6913" width="9" style="95" hidden="1" customWidth="1"/>
    <col min="6914" max="6914" width="52.28515625" style="95" hidden="1" customWidth="1"/>
    <col min="6915" max="6915" width="18.140625" style="95" hidden="1" customWidth="1"/>
    <col min="6916" max="6918" width="19.7109375" style="95" hidden="1" customWidth="1"/>
    <col min="6919" max="6919" width="22.28515625" style="95" hidden="1" customWidth="1"/>
    <col min="6920" max="6920" width="2" style="95" hidden="1" customWidth="1"/>
    <col min="6921" max="7167" width="0" style="95" hidden="1"/>
    <col min="7168" max="7168" width="2.28515625" style="95" hidden="1" customWidth="1"/>
    <col min="7169" max="7169" width="9" style="95" hidden="1" customWidth="1"/>
    <col min="7170" max="7170" width="52.28515625" style="95" hidden="1" customWidth="1"/>
    <col min="7171" max="7171" width="18.140625" style="95" hidden="1" customWidth="1"/>
    <col min="7172" max="7174" width="19.7109375" style="95" hidden="1" customWidth="1"/>
    <col min="7175" max="7175" width="22.28515625" style="95" hidden="1" customWidth="1"/>
    <col min="7176" max="7176" width="2" style="95" hidden="1" customWidth="1"/>
    <col min="7177" max="7423" width="0" style="95" hidden="1"/>
    <col min="7424" max="7424" width="2.28515625" style="95" hidden="1" customWidth="1"/>
    <col min="7425" max="7425" width="9" style="95" hidden="1" customWidth="1"/>
    <col min="7426" max="7426" width="52.28515625" style="95" hidden="1" customWidth="1"/>
    <col min="7427" max="7427" width="18.140625" style="95" hidden="1" customWidth="1"/>
    <col min="7428" max="7430" width="19.7109375" style="95" hidden="1" customWidth="1"/>
    <col min="7431" max="7431" width="22.28515625" style="95" hidden="1" customWidth="1"/>
    <col min="7432" max="7432" width="2" style="95" hidden="1" customWidth="1"/>
    <col min="7433" max="7679" width="0" style="95" hidden="1"/>
    <col min="7680" max="7680" width="2.28515625" style="95" hidden="1" customWidth="1"/>
    <col min="7681" max="7681" width="9" style="95" hidden="1" customWidth="1"/>
    <col min="7682" max="7682" width="52.28515625" style="95" hidden="1" customWidth="1"/>
    <col min="7683" max="7683" width="18.140625" style="95" hidden="1" customWidth="1"/>
    <col min="7684" max="7686" width="19.7109375" style="95" hidden="1" customWidth="1"/>
    <col min="7687" max="7687" width="22.28515625" style="95" hidden="1" customWidth="1"/>
    <col min="7688" max="7688" width="2" style="95" hidden="1" customWidth="1"/>
    <col min="7689" max="7935" width="0" style="95" hidden="1"/>
    <col min="7936" max="7936" width="2.28515625" style="95" hidden="1" customWidth="1"/>
    <col min="7937" max="7937" width="9" style="95" hidden="1" customWidth="1"/>
    <col min="7938" max="7938" width="52.28515625" style="95" hidden="1" customWidth="1"/>
    <col min="7939" max="7939" width="18.140625" style="95" hidden="1" customWidth="1"/>
    <col min="7940" max="7942" width="19.7109375" style="95" hidden="1" customWidth="1"/>
    <col min="7943" max="7943" width="22.28515625" style="95" hidden="1" customWidth="1"/>
    <col min="7944" max="7944" width="2" style="95" hidden="1" customWidth="1"/>
    <col min="7945" max="8191" width="0" style="95" hidden="1"/>
    <col min="8192" max="8192" width="2.28515625" style="95" hidden="1" customWidth="1"/>
    <col min="8193" max="8193" width="9" style="95" hidden="1" customWidth="1"/>
    <col min="8194" max="8194" width="52.28515625" style="95" hidden="1" customWidth="1"/>
    <col min="8195" max="8195" width="18.140625" style="95" hidden="1" customWidth="1"/>
    <col min="8196" max="8198" width="19.7109375" style="95" hidden="1" customWidth="1"/>
    <col min="8199" max="8199" width="22.28515625" style="95" hidden="1" customWidth="1"/>
    <col min="8200" max="8200" width="2" style="95" hidden="1" customWidth="1"/>
    <col min="8201" max="8447" width="0" style="95" hidden="1"/>
    <col min="8448" max="8448" width="2.28515625" style="95" hidden="1" customWidth="1"/>
    <col min="8449" max="8449" width="9" style="95" hidden="1" customWidth="1"/>
    <col min="8450" max="8450" width="52.28515625" style="95" hidden="1" customWidth="1"/>
    <col min="8451" max="8451" width="18.140625" style="95" hidden="1" customWidth="1"/>
    <col min="8452" max="8454" width="19.7109375" style="95" hidden="1" customWidth="1"/>
    <col min="8455" max="8455" width="22.28515625" style="95" hidden="1" customWidth="1"/>
    <col min="8456" max="8456" width="2" style="95" hidden="1" customWidth="1"/>
    <col min="8457" max="8703" width="0" style="95" hidden="1"/>
    <col min="8704" max="8704" width="2.28515625" style="95" hidden="1" customWidth="1"/>
    <col min="8705" max="8705" width="9" style="95" hidden="1" customWidth="1"/>
    <col min="8706" max="8706" width="52.28515625" style="95" hidden="1" customWidth="1"/>
    <col min="8707" max="8707" width="18.140625" style="95" hidden="1" customWidth="1"/>
    <col min="8708" max="8710" width="19.7109375" style="95" hidden="1" customWidth="1"/>
    <col min="8711" max="8711" width="22.28515625" style="95" hidden="1" customWidth="1"/>
    <col min="8712" max="8712" width="2" style="95" hidden="1" customWidth="1"/>
    <col min="8713" max="8959" width="0" style="95" hidden="1"/>
    <col min="8960" max="8960" width="2.28515625" style="95" hidden="1" customWidth="1"/>
    <col min="8961" max="8961" width="9" style="95" hidden="1" customWidth="1"/>
    <col min="8962" max="8962" width="52.28515625" style="95" hidden="1" customWidth="1"/>
    <col min="8963" max="8963" width="18.140625" style="95" hidden="1" customWidth="1"/>
    <col min="8964" max="8966" width="19.7109375" style="95" hidden="1" customWidth="1"/>
    <col min="8967" max="8967" width="22.28515625" style="95" hidden="1" customWidth="1"/>
    <col min="8968" max="8968" width="2" style="95" hidden="1" customWidth="1"/>
    <col min="8969" max="9215" width="0" style="95" hidden="1"/>
    <col min="9216" max="9216" width="2.28515625" style="95" hidden="1" customWidth="1"/>
    <col min="9217" max="9217" width="9" style="95" hidden="1" customWidth="1"/>
    <col min="9218" max="9218" width="52.28515625" style="95" hidden="1" customWidth="1"/>
    <col min="9219" max="9219" width="18.140625" style="95" hidden="1" customWidth="1"/>
    <col min="9220" max="9222" width="19.7109375" style="95" hidden="1" customWidth="1"/>
    <col min="9223" max="9223" width="22.28515625" style="95" hidden="1" customWidth="1"/>
    <col min="9224" max="9224" width="2" style="95" hidden="1" customWidth="1"/>
    <col min="9225" max="9471" width="0" style="95" hidden="1"/>
    <col min="9472" max="9472" width="2.28515625" style="95" hidden="1" customWidth="1"/>
    <col min="9473" max="9473" width="9" style="95" hidden="1" customWidth="1"/>
    <col min="9474" max="9474" width="52.28515625" style="95" hidden="1" customWidth="1"/>
    <col min="9475" max="9475" width="18.140625" style="95" hidden="1" customWidth="1"/>
    <col min="9476" max="9478" width="19.7109375" style="95" hidden="1" customWidth="1"/>
    <col min="9479" max="9479" width="22.28515625" style="95" hidden="1" customWidth="1"/>
    <col min="9480" max="9480" width="2" style="95" hidden="1" customWidth="1"/>
    <col min="9481" max="9727" width="0" style="95" hidden="1"/>
    <col min="9728" max="9728" width="2.28515625" style="95" hidden="1" customWidth="1"/>
    <col min="9729" max="9729" width="9" style="95" hidden="1" customWidth="1"/>
    <col min="9730" max="9730" width="52.28515625" style="95" hidden="1" customWidth="1"/>
    <col min="9731" max="9731" width="18.140625" style="95" hidden="1" customWidth="1"/>
    <col min="9732" max="9734" width="19.7109375" style="95" hidden="1" customWidth="1"/>
    <col min="9735" max="9735" width="22.28515625" style="95" hidden="1" customWidth="1"/>
    <col min="9736" max="9736" width="2" style="95" hidden="1" customWidth="1"/>
    <col min="9737" max="9983" width="0" style="95" hidden="1"/>
    <col min="9984" max="9984" width="2.28515625" style="95" hidden="1" customWidth="1"/>
    <col min="9985" max="9985" width="9" style="95" hidden="1" customWidth="1"/>
    <col min="9986" max="9986" width="52.28515625" style="95" hidden="1" customWidth="1"/>
    <col min="9987" max="9987" width="18.140625" style="95" hidden="1" customWidth="1"/>
    <col min="9988" max="9990" width="19.7109375" style="95" hidden="1" customWidth="1"/>
    <col min="9991" max="9991" width="22.28515625" style="95" hidden="1" customWidth="1"/>
    <col min="9992" max="9992" width="2" style="95" hidden="1" customWidth="1"/>
    <col min="9993" max="10239" width="0" style="95" hidden="1"/>
    <col min="10240" max="10240" width="2.28515625" style="95" hidden="1" customWidth="1"/>
    <col min="10241" max="10241" width="9" style="95" hidden="1" customWidth="1"/>
    <col min="10242" max="10242" width="52.28515625" style="95" hidden="1" customWidth="1"/>
    <col min="10243" max="10243" width="18.140625" style="95" hidden="1" customWidth="1"/>
    <col min="10244" max="10246" width="19.7109375" style="95" hidden="1" customWidth="1"/>
    <col min="10247" max="10247" width="22.28515625" style="95" hidden="1" customWidth="1"/>
    <col min="10248" max="10248" width="2" style="95" hidden="1" customWidth="1"/>
    <col min="10249" max="10495" width="0" style="95" hidden="1"/>
    <col min="10496" max="10496" width="2.28515625" style="95" hidden="1" customWidth="1"/>
    <col min="10497" max="10497" width="9" style="95" hidden="1" customWidth="1"/>
    <col min="10498" max="10498" width="52.28515625" style="95" hidden="1" customWidth="1"/>
    <col min="10499" max="10499" width="18.140625" style="95" hidden="1" customWidth="1"/>
    <col min="10500" max="10502" width="19.7109375" style="95" hidden="1" customWidth="1"/>
    <col min="10503" max="10503" width="22.28515625" style="95" hidden="1" customWidth="1"/>
    <col min="10504" max="10504" width="2" style="95" hidden="1" customWidth="1"/>
    <col min="10505" max="10751" width="0" style="95" hidden="1"/>
    <col min="10752" max="10752" width="2.28515625" style="95" hidden="1" customWidth="1"/>
    <col min="10753" max="10753" width="9" style="95" hidden="1" customWidth="1"/>
    <col min="10754" max="10754" width="52.28515625" style="95" hidden="1" customWidth="1"/>
    <col min="10755" max="10755" width="18.140625" style="95" hidden="1" customWidth="1"/>
    <col min="10756" max="10758" width="19.7109375" style="95" hidden="1" customWidth="1"/>
    <col min="10759" max="10759" width="22.28515625" style="95" hidden="1" customWidth="1"/>
    <col min="10760" max="10760" width="2" style="95" hidden="1" customWidth="1"/>
    <col min="10761" max="11007" width="0" style="95" hidden="1"/>
    <col min="11008" max="11008" width="2.28515625" style="95" hidden="1" customWidth="1"/>
    <col min="11009" max="11009" width="9" style="95" hidden="1" customWidth="1"/>
    <col min="11010" max="11010" width="52.28515625" style="95" hidden="1" customWidth="1"/>
    <col min="11011" max="11011" width="18.140625" style="95" hidden="1" customWidth="1"/>
    <col min="11012" max="11014" width="19.7109375" style="95" hidden="1" customWidth="1"/>
    <col min="11015" max="11015" width="22.28515625" style="95" hidden="1" customWidth="1"/>
    <col min="11016" max="11016" width="2" style="95" hidden="1" customWidth="1"/>
    <col min="11017" max="11263" width="0" style="95" hidden="1"/>
    <col min="11264" max="11264" width="2.28515625" style="95" hidden="1" customWidth="1"/>
    <col min="11265" max="11265" width="9" style="95" hidden="1" customWidth="1"/>
    <col min="11266" max="11266" width="52.28515625" style="95" hidden="1" customWidth="1"/>
    <col min="11267" max="11267" width="18.140625" style="95" hidden="1" customWidth="1"/>
    <col min="11268" max="11270" width="19.7109375" style="95" hidden="1" customWidth="1"/>
    <col min="11271" max="11271" width="22.28515625" style="95" hidden="1" customWidth="1"/>
    <col min="11272" max="11272" width="2" style="95" hidden="1" customWidth="1"/>
    <col min="11273" max="11519" width="0" style="95" hidden="1"/>
    <col min="11520" max="11520" width="2.28515625" style="95" hidden="1" customWidth="1"/>
    <col min="11521" max="11521" width="9" style="95" hidden="1" customWidth="1"/>
    <col min="11522" max="11522" width="52.28515625" style="95" hidden="1" customWidth="1"/>
    <col min="11523" max="11523" width="18.140625" style="95" hidden="1" customWidth="1"/>
    <col min="11524" max="11526" width="19.7109375" style="95" hidden="1" customWidth="1"/>
    <col min="11527" max="11527" width="22.28515625" style="95" hidden="1" customWidth="1"/>
    <col min="11528" max="11528" width="2" style="95" hidden="1" customWidth="1"/>
    <col min="11529" max="11775" width="0" style="95" hidden="1"/>
    <col min="11776" max="11776" width="2.28515625" style="95" hidden="1" customWidth="1"/>
    <col min="11777" max="11777" width="9" style="95" hidden="1" customWidth="1"/>
    <col min="11778" max="11778" width="52.28515625" style="95" hidden="1" customWidth="1"/>
    <col min="11779" max="11779" width="18.140625" style="95" hidden="1" customWidth="1"/>
    <col min="11780" max="11782" width="19.7109375" style="95" hidden="1" customWidth="1"/>
    <col min="11783" max="11783" width="22.28515625" style="95" hidden="1" customWidth="1"/>
    <col min="11784" max="11784" width="2" style="95" hidden="1" customWidth="1"/>
    <col min="11785" max="12031" width="0" style="95" hidden="1"/>
    <col min="12032" max="12032" width="2.28515625" style="95" hidden="1" customWidth="1"/>
    <col min="12033" max="12033" width="9" style="95" hidden="1" customWidth="1"/>
    <col min="12034" max="12034" width="52.28515625" style="95" hidden="1" customWidth="1"/>
    <col min="12035" max="12035" width="18.140625" style="95" hidden="1" customWidth="1"/>
    <col min="12036" max="12038" width="19.7109375" style="95" hidden="1" customWidth="1"/>
    <col min="12039" max="12039" width="22.28515625" style="95" hidden="1" customWidth="1"/>
    <col min="12040" max="12040" width="2" style="95" hidden="1" customWidth="1"/>
    <col min="12041" max="12287" width="0" style="95" hidden="1"/>
    <col min="12288" max="12288" width="2.28515625" style="95" hidden="1" customWidth="1"/>
    <col min="12289" max="12289" width="9" style="95" hidden="1" customWidth="1"/>
    <col min="12290" max="12290" width="52.28515625" style="95" hidden="1" customWidth="1"/>
    <col min="12291" max="12291" width="18.140625" style="95" hidden="1" customWidth="1"/>
    <col min="12292" max="12294" width="19.7109375" style="95" hidden="1" customWidth="1"/>
    <col min="12295" max="12295" width="22.28515625" style="95" hidden="1" customWidth="1"/>
    <col min="12296" max="12296" width="2" style="95" hidden="1" customWidth="1"/>
    <col min="12297" max="12543" width="0" style="95" hidden="1"/>
    <col min="12544" max="12544" width="2.28515625" style="95" hidden="1" customWidth="1"/>
    <col min="12545" max="12545" width="9" style="95" hidden="1" customWidth="1"/>
    <col min="12546" max="12546" width="52.28515625" style="95" hidden="1" customWidth="1"/>
    <col min="12547" max="12547" width="18.140625" style="95" hidden="1" customWidth="1"/>
    <col min="12548" max="12550" width="19.7109375" style="95" hidden="1" customWidth="1"/>
    <col min="12551" max="12551" width="22.28515625" style="95" hidden="1" customWidth="1"/>
    <col min="12552" max="12552" width="2" style="95" hidden="1" customWidth="1"/>
    <col min="12553" max="12799" width="0" style="95" hidden="1"/>
    <col min="12800" max="12800" width="2.28515625" style="95" hidden="1" customWidth="1"/>
    <col min="12801" max="12801" width="9" style="95" hidden="1" customWidth="1"/>
    <col min="12802" max="12802" width="52.28515625" style="95" hidden="1" customWidth="1"/>
    <col min="12803" max="12803" width="18.140625" style="95" hidden="1" customWidth="1"/>
    <col min="12804" max="12806" width="19.7109375" style="95" hidden="1" customWidth="1"/>
    <col min="12807" max="12807" width="22.28515625" style="95" hidden="1" customWidth="1"/>
    <col min="12808" max="12808" width="2" style="95" hidden="1" customWidth="1"/>
    <col min="12809" max="13055" width="0" style="95" hidden="1"/>
    <col min="13056" max="13056" width="2.28515625" style="95" hidden="1" customWidth="1"/>
    <col min="13057" max="13057" width="9" style="95" hidden="1" customWidth="1"/>
    <col min="13058" max="13058" width="52.28515625" style="95" hidden="1" customWidth="1"/>
    <col min="13059" max="13059" width="18.140625" style="95" hidden="1" customWidth="1"/>
    <col min="13060" max="13062" width="19.7109375" style="95" hidden="1" customWidth="1"/>
    <col min="13063" max="13063" width="22.28515625" style="95" hidden="1" customWidth="1"/>
    <col min="13064" max="13064" width="2" style="95" hidden="1" customWidth="1"/>
    <col min="13065" max="13311" width="0" style="95" hidden="1"/>
    <col min="13312" max="13312" width="2.28515625" style="95" hidden="1" customWidth="1"/>
    <col min="13313" max="13313" width="9" style="95" hidden="1" customWidth="1"/>
    <col min="13314" max="13314" width="52.28515625" style="95" hidden="1" customWidth="1"/>
    <col min="13315" max="13315" width="18.140625" style="95" hidden="1" customWidth="1"/>
    <col min="13316" max="13318" width="19.7109375" style="95" hidden="1" customWidth="1"/>
    <col min="13319" max="13319" width="22.28515625" style="95" hidden="1" customWidth="1"/>
    <col min="13320" max="13320" width="2" style="95" hidden="1" customWidth="1"/>
    <col min="13321" max="13567" width="0" style="95" hidden="1"/>
    <col min="13568" max="13568" width="2.28515625" style="95" hidden="1" customWidth="1"/>
    <col min="13569" max="13569" width="9" style="95" hidden="1" customWidth="1"/>
    <col min="13570" max="13570" width="52.28515625" style="95" hidden="1" customWidth="1"/>
    <col min="13571" max="13571" width="18.140625" style="95" hidden="1" customWidth="1"/>
    <col min="13572" max="13574" width="19.7109375" style="95" hidden="1" customWidth="1"/>
    <col min="13575" max="13575" width="22.28515625" style="95" hidden="1" customWidth="1"/>
    <col min="13576" max="13576" width="2" style="95" hidden="1" customWidth="1"/>
    <col min="13577" max="13823" width="0" style="95" hidden="1"/>
    <col min="13824" max="13824" width="2.28515625" style="95" hidden="1" customWidth="1"/>
    <col min="13825" max="13825" width="9" style="95" hidden="1" customWidth="1"/>
    <col min="13826" max="13826" width="52.28515625" style="95" hidden="1" customWidth="1"/>
    <col min="13827" max="13827" width="18.140625" style="95" hidden="1" customWidth="1"/>
    <col min="13828" max="13830" width="19.7109375" style="95" hidden="1" customWidth="1"/>
    <col min="13831" max="13831" width="22.28515625" style="95" hidden="1" customWidth="1"/>
    <col min="13832" max="13832" width="2" style="95" hidden="1" customWidth="1"/>
    <col min="13833" max="14079" width="0" style="95" hidden="1"/>
    <col min="14080" max="14080" width="2.28515625" style="95" hidden="1" customWidth="1"/>
    <col min="14081" max="14081" width="9" style="95" hidden="1" customWidth="1"/>
    <col min="14082" max="14082" width="52.28515625" style="95" hidden="1" customWidth="1"/>
    <col min="14083" max="14083" width="18.140625" style="95" hidden="1" customWidth="1"/>
    <col min="14084" max="14086" width="19.7109375" style="95" hidden="1" customWidth="1"/>
    <col min="14087" max="14087" width="22.28515625" style="95" hidden="1" customWidth="1"/>
    <col min="14088" max="14088" width="2" style="95" hidden="1" customWidth="1"/>
    <col min="14089" max="14335" width="0" style="95" hidden="1"/>
    <col min="14336" max="14336" width="2.28515625" style="95" hidden="1" customWidth="1"/>
    <col min="14337" max="14337" width="9" style="95" hidden="1" customWidth="1"/>
    <col min="14338" max="14338" width="52.28515625" style="95" hidden="1" customWidth="1"/>
    <col min="14339" max="14339" width="18.140625" style="95" hidden="1" customWidth="1"/>
    <col min="14340" max="14342" width="19.7109375" style="95" hidden="1" customWidth="1"/>
    <col min="14343" max="14343" width="22.28515625" style="95" hidden="1" customWidth="1"/>
    <col min="14344" max="14344" width="2" style="95" hidden="1" customWidth="1"/>
    <col min="14345" max="14591" width="0" style="95" hidden="1"/>
    <col min="14592" max="14592" width="2.28515625" style="95" hidden="1" customWidth="1"/>
    <col min="14593" max="14593" width="9" style="95" hidden="1" customWidth="1"/>
    <col min="14594" max="14594" width="52.28515625" style="95" hidden="1" customWidth="1"/>
    <col min="14595" max="14595" width="18.140625" style="95" hidden="1" customWidth="1"/>
    <col min="14596" max="14598" width="19.7109375" style="95" hidden="1" customWidth="1"/>
    <col min="14599" max="14599" width="22.28515625" style="95" hidden="1" customWidth="1"/>
    <col min="14600" max="14600" width="2" style="95" hidden="1" customWidth="1"/>
    <col min="14601" max="14847" width="0" style="95" hidden="1"/>
    <col min="14848" max="14848" width="2.28515625" style="95" hidden="1" customWidth="1"/>
    <col min="14849" max="14849" width="9" style="95" hidden="1" customWidth="1"/>
    <col min="14850" max="14850" width="52.28515625" style="95" hidden="1" customWidth="1"/>
    <col min="14851" max="14851" width="18.140625" style="95" hidden="1" customWidth="1"/>
    <col min="14852" max="14854" width="19.7109375" style="95" hidden="1" customWidth="1"/>
    <col min="14855" max="14855" width="22.28515625" style="95" hidden="1" customWidth="1"/>
    <col min="14856" max="14856" width="2" style="95" hidden="1" customWidth="1"/>
    <col min="14857" max="15103" width="0" style="95" hidden="1"/>
    <col min="15104" max="15104" width="2.28515625" style="95" hidden="1" customWidth="1"/>
    <col min="15105" max="15105" width="9" style="95" hidden="1" customWidth="1"/>
    <col min="15106" max="15106" width="52.28515625" style="95" hidden="1" customWidth="1"/>
    <col min="15107" max="15107" width="18.140625" style="95" hidden="1" customWidth="1"/>
    <col min="15108" max="15110" width="19.7109375" style="95" hidden="1" customWidth="1"/>
    <col min="15111" max="15111" width="22.28515625" style="95" hidden="1" customWidth="1"/>
    <col min="15112" max="15112" width="2" style="95" hidden="1" customWidth="1"/>
    <col min="15113" max="15359" width="0" style="95" hidden="1"/>
    <col min="15360" max="15360" width="2.28515625" style="95" hidden="1" customWidth="1"/>
    <col min="15361" max="15361" width="9" style="95" hidden="1" customWidth="1"/>
    <col min="15362" max="15362" width="52.28515625" style="95" hidden="1" customWidth="1"/>
    <col min="15363" max="15363" width="18.140625" style="95" hidden="1" customWidth="1"/>
    <col min="15364" max="15366" width="19.7109375" style="95" hidden="1" customWidth="1"/>
    <col min="15367" max="15367" width="22.28515625" style="95" hidden="1" customWidth="1"/>
    <col min="15368" max="15368" width="2" style="95" hidden="1" customWidth="1"/>
    <col min="15369" max="15615" width="0" style="95" hidden="1"/>
    <col min="15616" max="15616" width="2.28515625" style="95" hidden="1" customWidth="1"/>
    <col min="15617" max="15617" width="9" style="95" hidden="1" customWidth="1"/>
    <col min="15618" max="15618" width="52.28515625" style="95" hidden="1" customWidth="1"/>
    <col min="15619" max="15619" width="18.140625" style="95" hidden="1" customWidth="1"/>
    <col min="15620" max="15622" width="19.7109375" style="95" hidden="1" customWidth="1"/>
    <col min="15623" max="15623" width="22.28515625" style="95" hidden="1" customWidth="1"/>
    <col min="15624" max="15624" width="2" style="95" hidden="1" customWidth="1"/>
    <col min="15625" max="15871" width="0" style="95" hidden="1"/>
    <col min="15872" max="15872" width="2.28515625" style="95" hidden="1" customWidth="1"/>
    <col min="15873" max="15873" width="9" style="95" hidden="1" customWidth="1"/>
    <col min="15874" max="15874" width="52.28515625" style="95" hidden="1" customWidth="1"/>
    <col min="15875" max="15875" width="18.140625" style="95" hidden="1" customWidth="1"/>
    <col min="15876" max="15878" width="19.7109375" style="95" hidden="1" customWidth="1"/>
    <col min="15879" max="15879" width="22.28515625" style="95" hidden="1" customWidth="1"/>
    <col min="15880" max="15880" width="2" style="95" hidden="1" customWidth="1"/>
    <col min="15881" max="16127" width="0" style="95" hidden="1"/>
    <col min="16128" max="16128" width="2.28515625" style="95" hidden="1" customWidth="1"/>
    <col min="16129" max="16129" width="9" style="95" hidden="1" customWidth="1"/>
    <col min="16130" max="16130" width="52.28515625" style="95" hidden="1" customWidth="1"/>
    <col min="16131" max="16131" width="18.140625" style="95" hidden="1" customWidth="1"/>
    <col min="16132" max="16134" width="19.7109375" style="95" hidden="1" customWidth="1"/>
    <col min="16135" max="16135" width="22.28515625" style="95" hidden="1" customWidth="1"/>
    <col min="16136" max="16136" width="2" style="95" hidden="1" customWidth="1"/>
    <col min="16137" max="16137" width="2" style="95" hidden="1"/>
    <col min="16138" max="16384" width="0" style="95" hidden="1"/>
  </cols>
  <sheetData>
    <row r="1" spans="2:7" ht="3.75" customHeight="1" x14ac:dyDescent="0.3">
      <c r="B1" s="96"/>
      <c r="C1" s="96"/>
      <c r="D1" s="96"/>
      <c r="E1" s="96"/>
      <c r="F1" s="96"/>
      <c r="G1" s="96"/>
    </row>
    <row r="2" spans="2:7" x14ac:dyDescent="0.3">
      <c r="B2" s="97" t="s">
        <v>116</v>
      </c>
      <c r="C2" s="98"/>
      <c r="D2" s="98"/>
      <c r="E2" s="98"/>
      <c r="F2" s="98"/>
      <c r="G2" s="99"/>
    </row>
    <row r="3" spans="2:7" x14ac:dyDescent="0.3">
      <c r="B3" s="100" t="s">
        <v>117</v>
      </c>
      <c r="C3" s="101"/>
      <c r="D3" s="101"/>
      <c r="E3" s="101"/>
      <c r="F3" s="101"/>
      <c r="G3" s="102"/>
    </row>
    <row r="4" spans="2:7" x14ac:dyDescent="0.3">
      <c r="B4" s="100" t="s">
        <v>118</v>
      </c>
      <c r="C4" s="101"/>
      <c r="D4" s="101"/>
      <c r="E4" s="101"/>
      <c r="F4" s="101"/>
      <c r="G4" s="102"/>
    </row>
    <row r="5" spans="2:7" x14ac:dyDescent="0.3">
      <c r="B5" s="103" t="s">
        <v>119</v>
      </c>
      <c r="C5" s="104"/>
      <c r="D5" s="104"/>
      <c r="E5" s="104"/>
      <c r="F5" s="104"/>
      <c r="G5" s="105"/>
    </row>
    <row r="6" spans="2:7" ht="5.25" customHeight="1" x14ac:dyDescent="0.3">
      <c r="B6" s="96"/>
      <c r="C6" s="96"/>
      <c r="D6" s="96"/>
      <c r="E6" s="96"/>
      <c r="F6" s="96"/>
      <c r="G6" s="96"/>
    </row>
    <row r="7" spans="2:7" x14ac:dyDescent="0.3">
      <c r="B7" s="106" t="s">
        <v>71</v>
      </c>
      <c r="C7" s="140" t="s">
        <v>95</v>
      </c>
      <c r="D7" s="141"/>
      <c r="E7" s="141"/>
      <c r="F7" s="141"/>
      <c r="G7" s="107">
        <v>45576</v>
      </c>
    </row>
    <row r="8" spans="2:7" x14ac:dyDescent="0.3">
      <c r="B8" s="108" t="s">
        <v>73</v>
      </c>
      <c r="C8" s="142" t="s">
        <v>96</v>
      </c>
      <c r="D8" s="143"/>
      <c r="E8" s="143"/>
      <c r="F8" s="143"/>
      <c r="G8" s="108" t="s">
        <v>114</v>
      </c>
    </row>
    <row r="9" spans="2:7" x14ac:dyDescent="0.3">
      <c r="B9" s="108" t="s">
        <v>97</v>
      </c>
      <c r="C9" s="142" t="s">
        <v>98</v>
      </c>
      <c r="D9" s="143"/>
      <c r="E9" s="143"/>
      <c r="F9" s="143"/>
      <c r="G9" s="108" t="s">
        <v>115</v>
      </c>
    </row>
    <row r="10" spans="2:7" x14ac:dyDescent="0.3">
      <c r="B10" s="108" t="s">
        <v>99</v>
      </c>
      <c r="C10" s="142" t="s">
        <v>100</v>
      </c>
      <c r="D10" s="143"/>
      <c r="E10" s="143"/>
      <c r="F10" s="143"/>
      <c r="G10" s="108">
        <v>2024</v>
      </c>
    </row>
    <row r="11" spans="2:7" x14ac:dyDescent="0.3">
      <c r="B11" s="109" t="s">
        <v>101</v>
      </c>
      <c r="C11" s="144" t="s">
        <v>102</v>
      </c>
      <c r="D11" s="145"/>
      <c r="E11" s="145"/>
      <c r="F11" s="145"/>
      <c r="G11" s="109">
        <v>12</v>
      </c>
    </row>
    <row r="12" spans="2:7" ht="5.25" customHeight="1" x14ac:dyDescent="0.3">
      <c r="B12" s="96"/>
      <c r="C12" s="96"/>
      <c r="D12" s="96"/>
      <c r="E12" s="96"/>
      <c r="F12" s="96"/>
      <c r="G12" s="96"/>
    </row>
    <row r="13" spans="2:7" ht="31.5" x14ac:dyDescent="0.3">
      <c r="B13" s="110" t="s">
        <v>103</v>
      </c>
      <c r="C13" s="110" t="s">
        <v>104</v>
      </c>
      <c r="D13" s="110" t="s">
        <v>105</v>
      </c>
      <c r="E13" s="110" t="s">
        <v>106</v>
      </c>
      <c r="F13" s="110" t="s">
        <v>107</v>
      </c>
      <c r="G13" s="110" t="s">
        <v>108</v>
      </c>
    </row>
    <row r="14" spans="2:7" x14ac:dyDescent="0.3">
      <c r="B14" s="111">
        <v>1</v>
      </c>
      <c r="C14" s="112" t="str">
        <f>UPPER(Item01!B2)</f>
        <v>ASSISTENTE DE COMUNICAÇÃO INSTITUCIONAL</v>
      </c>
      <c r="D14" s="113">
        <v>15</v>
      </c>
      <c r="E14" s="114">
        <f>Item01!$D$92</f>
        <v>10496.44</v>
      </c>
      <c r="F14" s="114">
        <f>D14*E14</f>
        <v>157446.6</v>
      </c>
      <c r="G14" s="114">
        <f>F14*$G$11</f>
        <v>1889359.2000000002</v>
      </c>
    </row>
    <row r="15" spans="2:7" x14ac:dyDescent="0.3">
      <c r="B15" s="111">
        <v>2</v>
      </c>
      <c r="C15" s="112" t="str">
        <f>UPPER(Item02!B2)</f>
        <v>CONTROLADOR DE COMUNICAÇÃO INSTITUCIONAL</v>
      </c>
      <c r="D15" s="113">
        <v>1</v>
      </c>
      <c r="E15" s="114">
        <f>Item02!$D$92</f>
        <v>11436.72</v>
      </c>
      <c r="F15" s="114">
        <f>D15*E15</f>
        <v>11436.72</v>
      </c>
      <c r="G15" s="114">
        <f>F15*$G$11</f>
        <v>137240.63999999998</v>
      </c>
    </row>
    <row r="16" spans="2:7" x14ac:dyDescent="0.3">
      <c r="B16" s="138" t="s">
        <v>109</v>
      </c>
      <c r="C16" s="139"/>
      <c r="D16" s="115">
        <f>SUM(D14:D15)</f>
        <v>16</v>
      </c>
      <c r="E16" s="116">
        <v>0</v>
      </c>
      <c r="F16" s="117">
        <f>SUM(F14:F15)</f>
        <v>168883.32</v>
      </c>
      <c r="G16" s="117">
        <f>SUM(G14:G15)</f>
        <v>2026599.84</v>
      </c>
    </row>
    <row r="18" spans="4:7" x14ac:dyDescent="0.3">
      <c r="D18" s="120"/>
      <c r="E18" s="118"/>
      <c r="F18" s="119"/>
      <c r="G18" s="119"/>
    </row>
    <row r="19" spans="4:7" x14ac:dyDescent="0.3">
      <c r="D19" s="120"/>
      <c r="E19" s="120"/>
      <c r="F19" s="119"/>
      <c r="G19" s="119"/>
    </row>
    <row r="20" spans="4:7" x14ac:dyDescent="0.3">
      <c r="D20" s="118"/>
      <c r="E20" s="120"/>
      <c r="F20" s="119"/>
      <c r="G20" s="119"/>
    </row>
  </sheetData>
  <mergeCells count="6">
    <mergeCell ref="B16:C16"/>
    <mergeCell ref="C7:F7"/>
    <mergeCell ref="C8:F8"/>
    <mergeCell ref="C9:F9"/>
    <mergeCell ref="C10:F10"/>
    <mergeCell ref="C11:F11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showGridLines="0" workbookViewId="0"/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110</v>
      </c>
      <c r="C1" s="3"/>
    </row>
    <row r="2" spans="1:4" ht="21" customHeight="1" x14ac:dyDescent="0.2">
      <c r="A2" s="5" t="s">
        <v>0</v>
      </c>
      <c r="B2" s="6" t="s">
        <v>111</v>
      </c>
      <c r="C2" s="6"/>
      <c r="D2" s="6"/>
    </row>
    <row r="3" spans="1:4" ht="21" customHeight="1" x14ac:dyDescent="0.2">
      <c r="A3" s="5" t="s">
        <v>1</v>
      </c>
      <c r="B3" s="7" t="s">
        <v>112</v>
      </c>
      <c r="C3" s="5" t="s">
        <v>2</v>
      </c>
      <c r="D3" s="8">
        <v>45292</v>
      </c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150" t="s">
        <v>4</v>
      </c>
      <c r="B5" s="150"/>
      <c r="C5" s="13" t="s">
        <v>5</v>
      </c>
      <c r="D5" s="14" t="s">
        <v>6</v>
      </c>
    </row>
    <row r="6" spans="1:4" s="15" customFormat="1" ht="11.45" customHeight="1" x14ac:dyDescent="0.2">
      <c r="A6" s="149"/>
      <c r="B6" s="16" t="s">
        <v>7</v>
      </c>
      <c r="C6" s="17">
        <v>1</v>
      </c>
      <c r="D6" s="18">
        <v>5139.92</v>
      </c>
    </row>
    <row r="7" spans="1:4" s="15" customFormat="1" x14ac:dyDescent="0.2">
      <c r="A7" s="149"/>
      <c r="B7" s="19" t="s">
        <v>8</v>
      </c>
      <c r="C7" s="17"/>
      <c r="D7" s="18"/>
    </row>
    <row r="8" spans="1:4" s="15" customFormat="1" ht="11.45" customHeight="1" x14ac:dyDescent="0.2">
      <c r="A8" s="149"/>
      <c r="B8" s="16" t="s">
        <v>9</v>
      </c>
      <c r="C8" s="20"/>
      <c r="D8" s="18"/>
    </row>
    <row r="9" spans="1:4" s="15" customFormat="1" ht="11.45" customHeight="1" x14ac:dyDescent="0.2">
      <c r="A9" s="149"/>
      <c r="B9" s="16" t="s">
        <v>10</v>
      </c>
      <c r="C9" s="20"/>
      <c r="D9" s="18"/>
    </row>
    <row r="10" spans="1:4" s="15" customFormat="1" ht="11.45" customHeight="1" x14ac:dyDescent="0.2">
      <c r="A10" s="149"/>
      <c r="B10" s="16" t="s">
        <v>11</v>
      </c>
      <c r="C10" s="20"/>
      <c r="D10" s="18"/>
    </row>
    <row r="11" spans="1:4" s="15" customFormat="1" ht="11.45" customHeight="1" x14ac:dyDescent="0.2">
      <c r="A11" s="149"/>
      <c r="B11" s="16" t="s">
        <v>12</v>
      </c>
      <c r="C11" s="20"/>
      <c r="D11" s="18"/>
    </row>
    <row r="12" spans="1:4" s="15" customFormat="1" ht="11.45" customHeight="1" x14ac:dyDescent="0.2">
      <c r="A12" s="149"/>
      <c r="B12" s="16" t="s">
        <v>13</v>
      </c>
      <c r="C12" s="20"/>
      <c r="D12" s="18"/>
    </row>
    <row r="13" spans="1:4" s="15" customFormat="1" ht="11.45" customHeight="1" x14ac:dyDescent="0.2">
      <c r="A13" s="149"/>
      <c r="B13" s="16" t="s">
        <v>14</v>
      </c>
      <c r="C13" s="20"/>
      <c r="D13" s="18"/>
    </row>
    <row r="14" spans="1:4" s="24" customFormat="1" x14ac:dyDescent="0.2">
      <c r="A14" s="149"/>
      <c r="B14" s="21" t="s">
        <v>15</v>
      </c>
      <c r="C14" s="22"/>
      <c r="D14" s="23">
        <f>ROUND(SUM(D6:D13),2)</f>
        <v>5139.92</v>
      </c>
    </row>
    <row r="15" spans="1:4" ht="13.5" customHeight="1" x14ac:dyDescent="0.2">
      <c r="A15" s="150" t="s">
        <v>16</v>
      </c>
      <c r="B15" s="150"/>
      <c r="C15" s="25"/>
      <c r="D15" s="25"/>
    </row>
    <row r="16" spans="1:4" ht="13.5" customHeight="1" x14ac:dyDescent="0.2">
      <c r="A16" s="151"/>
      <c r="B16" s="16" t="s">
        <v>90</v>
      </c>
      <c r="C16" s="121">
        <v>11</v>
      </c>
      <c r="D16" s="26">
        <v>0</v>
      </c>
    </row>
    <row r="17" spans="1:4" ht="13.5" customHeight="1" x14ac:dyDescent="0.2">
      <c r="A17" s="151"/>
      <c r="B17" s="16" t="s">
        <v>91</v>
      </c>
      <c r="C17" s="121">
        <v>42.2</v>
      </c>
      <c r="D17" s="18">
        <f>C17*22</f>
        <v>928.40000000000009</v>
      </c>
    </row>
    <row r="18" spans="1:4" ht="13.5" hidden="1" customHeight="1" x14ac:dyDescent="0.2">
      <c r="A18" s="151"/>
      <c r="B18" s="16" t="s">
        <v>17</v>
      </c>
      <c r="C18" s="17"/>
      <c r="D18" s="18"/>
    </row>
    <row r="19" spans="1:4" ht="13.5" customHeight="1" x14ac:dyDescent="0.2">
      <c r="A19" s="151"/>
      <c r="B19" s="16" t="s">
        <v>92</v>
      </c>
      <c r="C19" s="17"/>
      <c r="D19" s="18"/>
    </row>
    <row r="20" spans="1:4" ht="13.5" customHeight="1" x14ac:dyDescent="0.2">
      <c r="A20" s="151"/>
      <c r="B20" s="16" t="s">
        <v>93</v>
      </c>
      <c r="C20" s="17"/>
      <c r="D20" s="18"/>
    </row>
    <row r="21" spans="1:4" ht="13.5" customHeight="1" x14ac:dyDescent="0.2">
      <c r="A21" s="151"/>
      <c r="B21" s="16" t="s">
        <v>94</v>
      </c>
      <c r="C21" s="17"/>
      <c r="D21" s="18"/>
    </row>
    <row r="22" spans="1:4" ht="13.5" hidden="1" customHeight="1" x14ac:dyDescent="0.2">
      <c r="A22" s="151"/>
      <c r="B22" s="16"/>
      <c r="C22" s="17"/>
      <c r="D22" s="18"/>
    </row>
    <row r="23" spans="1:4" ht="13.5" customHeight="1" x14ac:dyDescent="0.2">
      <c r="A23" s="151"/>
      <c r="B23" s="21" t="s">
        <v>18</v>
      </c>
      <c r="C23" s="17"/>
      <c r="D23" s="23">
        <f>ROUND(SUM(D16:D22),2)</f>
        <v>928.4</v>
      </c>
    </row>
    <row r="24" spans="1:4" ht="13.5" customHeight="1" x14ac:dyDescent="0.2">
      <c r="A24" s="150" t="s">
        <v>19</v>
      </c>
      <c r="B24" s="150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152"/>
      <c r="B26" s="16" t="s">
        <v>21</v>
      </c>
      <c r="C26" s="17"/>
      <c r="D26" s="18">
        <v>68.55</v>
      </c>
    </row>
    <row r="27" spans="1:4" ht="13.5" customHeight="1" x14ac:dyDescent="0.2">
      <c r="A27" s="152"/>
      <c r="B27" s="16" t="s">
        <v>22</v>
      </c>
      <c r="C27" s="17"/>
      <c r="D27" s="18"/>
    </row>
    <row r="28" spans="1:4" ht="13.5" customHeight="1" x14ac:dyDescent="0.2">
      <c r="A28" s="152"/>
      <c r="B28" s="16"/>
      <c r="C28" s="17"/>
      <c r="D28" s="18"/>
    </row>
    <row r="29" spans="1:4" ht="13.5" customHeight="1" x14ac:dyDescent="0.2">
      <c r="A29" s="152"/>
      <c r="B29" s="16"/>
      <c r="C29" s="17"/>
      <c r="D29" s="18"/>
    </row>
    <row r="30" spans="1:4" ht="13.5" customHeight="1" x14ac:dyDescent="0.2">
      <c r="A30" s="152"/>
      <c r="B30" s="21" t="s">
        <v>23</v>
      </c>
      <c r="C30" s="17"/>
      <c r="D30" s="23">
        <f>SUM(D26:D29)</f>
        <v>68.55</v>
      </c>
    </row>
    <row r="31" spans="1:4" ht="13.5" customHeight="1" x14ac:dyDescent="0.2">
      <c r="A31" s="150" t="s">
        <v>24</v>
      </c>
      <c r="B31" s="150"/>
      <c r="C31" s="27"/>
      <c r="D31" s="25"/>
    </row>
    <row r="32" spans="1:4" x14ac:dyDescent="0.2">
      <c r="A32" s="148" t="s">
        <v>25</v>
      </c>
      <c r="B32" s="148"/>
      <c r="C32" s="31" t="s">
        <v>5</v>
      </c>
      <c r="D32" s="32" t="s">
        <v>26</v>
      </c>
    </row>
    <row r="33" spans="1:4" ht="11.45" customHeight="1" x14ac:dyDescent="0.2">
      <c r="A33" s="149"/>
      <c r="B33" s="16" t="s">
        <v>27</v>
      </c>
      <c r="C33" s="33">
        <v>0.2</v>
      </c>
      <c r="D33" s="34">
        <f t="shared" ref="D33:D40" si="0">ROUND(C33*(D$14-D$12),7)</f>
        <v>1027.9839999999999</v>
      </c>
    </row>
    <row r="34" spans="1:4" ht="11.45" customHeight="1" x14ac:dyDescent="0.2">
      <c r="A34" s="149"/>
      <c r="B34" s="16" t="s">
        <v>28</v>
      </c>
      <c r="C34" s="33">
        <v>1.4999999999999999E-2</v>
      </c>
      <c r="D34" s="34">
        <f t="shared" si="0"/>
        <v>77.098799999999997</v>
      </c>
    </row>
    <row r="35" spans="1:4" ht="11.45" customHeight="1" x14ac:dyDescent="0.2">
      <c r="A35" s="149"/>
      <c r="B35" s="16" t="s">
        <v>29</v>
      </c>
      <c r="C35" s="33">
        <v>0.01</v>
      </c>
      <c r="D35" s="34">
        <f t="shared" si="0"/>
        <v>51.3992</v>
      </c>
    </row>
    <row r="36" spans="1:4" ht="11.45" customHeight="1" x14ac:dyDescent="0.2">
      <c r="A36" s="149"/>
      <c r="B36" s="16" t="s">
        <v>30</v>
      </c>
      <c r="C36" s="33">
        <v>2E-3</v>
      </c>
      <c r="D36" s="34">
        <f t="shared" si="0"/>
        <v>10.27984</v>
      </c>
    </row>
    <row r="37" spans="1:4" ht="11.45" customHeight="1" x14ac:dyDescent="0.2">
      <c r="A37" s="149"/>
      <c r="B37" s="16" t="s">
        <v>31</v>
      </c>
      <c r="C37" s="33">
        <v>2.5000000000000001E-2</v>
      </c>
      <c r="D37" s="34">
        <f t="shared" si="0"/>
        <v>128.49799999999999</v>
      </c>
    </row>
    <row r="38" spans="1:4" ht="11.45" customHeight="1" x14ac:dyDescent="0.2">
      <c r="A38" s="149"/>
      <c r="B38" s="16" t="s">
        <v>32</v>
      </c>
      <c r="C38" s="33">
        <v>0.08</v>
      </c>
      <c r="D38" s="34">
        <f t="shared" si="0"/>
        <v>411.1936</v>
      </c>
    </row>
    <row r="39" spans="1:4" x14ac:dyDescent="0.2">
      <c r="A39" s="149"/>
      <c r="B39" s="19" t="s">
        <v>33</v>
      </c>
      <c r="C39" s="35">
        <v>0.02</v>
      </c>
      <c r="D39" s="34">
        <f t="shared" si="0"/>
        <v>102.7984</v>
      </c>
    </row>
    <row r="40" spans="1:4" ht="12" customHeight="1" x14ac:dyDescent="0.2">
      <c r="A40" s="149"/>
      <c r="B40" s="16" t="s">
        <v>34</v>
      </c>
      <c r="C40" s="36">
        <v>6.0000000000000001E-3</v>
      </c>
      <c r="D40" s="34">
        <f t="shared" si="0"/>
        <v>30.83952</v>
      </c>
    </row>
    <row r="41" spans="1:4" s="40" customFormat="1" ht="13.9" customHeight="1" x14ac:dyDescent="0.2">
      <c r="A41" s="149"/>
      <c r="B41" s="37" t="s">
        <v>35</v>
      </c>
      <c r="C41" s="38">
        <f>SUM(C33:C40)</f>
        <v>0.3580000000000001</v>
      </c>
      <c r="D41" s="39">
        <f>ROUND(SUM(D33:D40),2)</f>
        <v>1840.09</v>
      </c>
    </row>
    <row r="42" spans="1:4" x14ac:dyDescent="0.2">
      <c r="A42" s="148" t="s">
        <v>36</v>
      </c>
      <c r="B42" s="148"/>
      <c r="C42" s="41" t="s">
        <v>5</v>
      </c>
      <c r="D42" s="42" t="s">
        <v>26</v>
      </c>
    </row>
    <row r="43" spans="1:4" ht="11.45" customHeight="1" x14ac:dyDescent="0.2">
      <c r="A43" s="149"/>
      <c r="B43" s="16" t="s">
        <v>37</v>
      </c>
      <c r="C43" s="43">
        <f>1/12</f>
        <v>8.3333333333333329E-2</v>
      </c>
      <c r="D43" s="34">
        <f>ROUND(($D$14-D$12)/12,7)</f>
        <v>428.32666669999998</v>
      </c>
    </row>
    <row r="44" spans="1:4" ht="13.5" customHeight="1" x14ac:dyDescent="0.2">
      <c r="A44" s="149"/>
      <c r="B44" s="44" t="s">
        <v>38</v>
      </c>
      <c r="C44" s="43">
        <f>ROUND($C$41*C$43,7)</f>
        <v>2.98333E-2</v>
      </c>
      <c r="D44" s="45">
        <f>ROUND($C$41*$D$43,7)</f>
        <v>153.34094669999999</v>
      </c>
    </row>
    <row r="45" spans="1:4" ht="11.45" customHeight="1" x14ac:dyDescent="0.2">
      <c r="A45" s="149"/>
      <c r="B45" s="44"/>
      <c r="C45" s="46"/>
      <c r="D45" s="47"/>
    </row>
    <row r="46" spans="1:4" ht="11.45" customHeight="1" x14ac:dyDescent="0.2">
      <c r="A46" s="149"/>
      <c r="B46" s="37" t="s">
        <v>35</v>
      </c>
      <c r="C46" s="38">
        <f>SUM(C43:C45)</f>
        <v>0.11316663333333332</v>
      </c>
      <c r="D46" s="39">
        <f>ROUND(SUM(D43:D44),2)</f>
        <v>581.66999999999996</v>
      </c>
    </row>
    <row r="47" spans="1:4" ht="11.45" customHeight="1" x14ac:dyDescent="0.2">
      <c r="A47" s="148" t="s">
        <v>39</v>
      </c>
      <c r="B47" s="148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f>(1/12)*1%*(4/12)</f>
        <v>2.7777777777777772E-4</v>
      </c>
      <c r="D48" s="34">
        <f t="shared" ref="D48:D49" si="1">ROUND(C48*(D$14-D$12),7)</f>
        <v>1.4277556</v>
      </c>
    </row>
    <row r="49" spans="1:4" ht="11.45" customHeight="1" x14ac:dyDescent="0.2">
      <c r="A49" s="48"/>
      <c r="B49" s="44" t="s">
        <v>41</v>
      </c>
      <c r="C49" s="51">
        <f>ROUND(C41*C48,7)</f>
        <v>9.9400000000000004E-5</v>
      </c>
      <c r="D49" s="34">
        <f t="shared" si="1"/>
        <v>0.51090800000000003</v>
      </c>
    </row>
    <row r="50" spans="1:4" ht="11.45" customHeight="1" x14ac:dyDescent="0.2">
      <c r="A50" s="48"/>
      <c r="B50" s="37" t="s">
        <v>35</v>
      </c>
      <c r="C50" s="38">
        <f>SUM(C48:C49)</f>
        <v>3.7717777777777775E-4</v>
      </c>
      <c r="D50" s="39">
        <f>ROUND(SUM(D48:D49),2)</f>
        <v>1.94</v>
      </c>
    </row>
    <row r="51" spans="1:4" ht="11.45" customHeight="1" x14ac:dyDescent="0.2">
      <c r="A51" s="148" t="s">
        <v>42</v>
      </c>
      <c r="B51" s="148"/>
      <c r="C51" s="41" t="s">
        <v>5</v>
      </c>
      <c r="D51" s="42" t="s">
        <v>26</v>
      </c>
    </row>
    <row r="52" spans="1:4" ht="11.45" customHeight="1" x14ac:dyDescent="0.2">
      <c r="A52" s="149"/>
      <c r="B52" s="16" t="s">
        <v>43</v>
      </c>
      <c r="C52" s="52">
        <f>((1/12)*0.05)</f>
        <v>4.1666666666666666E-3</v>
      </c>
      <c r="D52" s="47">
        <f t="shared" ref="D52:D55" si="2">C52*(D$14-D$12)</f>
        <v>21.416333333333334</v>
      </c>
    </row>
    <row r="53" spans="1:4" ht="11.45" customHeight="1" x14ac:dyDescent="0.2">
      <c r="A53" s="149"/>
      <c r="B53" s="44" t="s">
        <v>44</v>
      </c>
      <c r="C53" s="36">
        <f>C52*C38</f>
        <v>3.3333333333333332E-4</v>
      </c>
      <c r="D53" s="45">
        <f t="shared" si="2"/>
        <v>1.7133066666666665</v>
      </c>
    </row>
    <row r="54" spans="1:4" ht="11.45" customHeight="1" x14ac:dyDescent="0.2">
      <c r="A54" s="149"/>
      <c r="B54" s="16" t="s">
        <v>45</v>
      </c>
      <c r="C54" s="51">
        <f>(7/365)*0.02*100%</f>
        <v>3.8356164383561648E-4</v>
      </c>
      <c r="D54" s="47">
        <f t="shared" si="2"/>
        <v>1.9714761643835619</v>
      </c>
    </row>
    <row r="55" spans="1:4" ht="11.45" customHeight="1" x14ac:dyDescent="0.2">
      <c r="A55" s="149"/>
      <c r="B55" s="44" t="s">
        <v>46</v>
      </c>
      <c r="C55" s="51">
        <f>C54*C41</f>
        <v>1.3731506849315074E-4</v>
      </c>
      <c r="D55" s="45">
        <f t="shared" si="2"/>
        <v>0.70578846684931529</v>
      </c>
    </row>
    <row r="56" spans="1:4" ht="11.45" customHeight="1" x14ac:dyDescent="0.2">
      <c r="A56" s="149"/>
      <c r="B56" s="49" t="s">
        <v>47</v>
      </c>
      <c r="C56" s="51">
        <f>0.08*0.4*1*((1+1/12+1/12+(1/3*1/12)))</f>
        <v>3.8222222222222213E-2</v>
      </c>
      <c r="D56" s="47">
        <f>C56*(D$14-D$12)</f>
        <v>196.45916444444441</v>
      </c>
    </row>
    <row r="57" spans="1:4" ht="11.45" customHeight="1" x14ac:dyDescent="0.2">
      <c r="A57" s="149"/>
      <c r="B57" s="37" t="s">
        <v>35</v>
      </c>
      <c r="C57" s="38">
        <f>SUM(C52:C56)</f>
        <v>4.3243098934550979E-2</v>
      </c>
      <c r="D57" s="39">
        <f>ROUND(SUM(D52:D56),2)</f>
        <v>222.27</v>
      </c>
    </row>
    <row r="58" spans="1:4" ht="11.45" customHeight="1" x14ac:dyDescent="0.2">
      <c r="A58" s="148" t="s">
        <v>48</v>
      </c>
      <c r="B58" s="148"/>
      <c r="C58" s="41" t="s">
        <v>5</v>
      </c>
      <c r="D58" s="42" t="s">
        <v>26</v>
      </c>
    </row>
    <row r="59" spans="1:4" ht="11.45" customHeight="1" x14ac:dyDescent="0.2">
      <c r="A59" s="149"/>
      <c r="B59" s="54" t="s">
        <v>49</v>
      </c>
      <c r="C59" s="43">
        <f>1/12</f>
        <v>8.3333333333333329E-2</v>
      </c>
      <c r="D59" s="55">
        <f t="shared" ref="D59:D63" si="3">ROUND(C59*(D$14-D$12),7)</f>
        <v>428.32666669999998</v>
      </c>
    </row>
    <row r="60" spans="1:4" ht="11.45" customHeight="1" x14ac:dyDescent="0.2">
      <c r="A60" s="149"/>
      <c r="B60" s="16" t="s">
        <v>50</v>
      </c>
      <c r="C60" s="43">
        <f>1/3/12</f>
        <v>2.7777777777777776E-2</v>
      </c>
      <c r="D60" s="55">
        <f t="shared" si="3"/>
        <v>142.77555559999999</v>
      </c>
    </row>
    <row r="61" spans="1:4" ht="11.45" customHeight="1" x14ac:dyDescent="0.2">
      <c r="A61" s="149"/>
      <c r="B61" s="16" t="s">
        <v>51</v>
      </c>
      <c r="C61" s="43">
        <f>(1/30/12)*5%</f>
        <v>1.3888888888888889E-4</v>
      </c>
      <c r="D61" s="55">
        <f t="shared" si="3"/>
        <v>0.71387780000000001</v>
      </c>
    </row>
    <row r="62" spans="1:4" ht="11.45" customHeight="1" x14ac:dyDescent="0.2">
      <c r="A62" s="149"/>
      <c r="B62" s="16" t="s">
        <v>52</v>
      </c>
      <c r="C62" s="43">
        <f>(5/30/12)*1%</f>
        <v>1.3888888888888889E-4</v>
      </c>
      <c r="D62" s="55">
        <f t="shared" si="3"/>
        <v>0.71387780000000001</v>
      </c>
    </row>
    <row r="63" spans="1:4" ht="11.45" customHeight="1" x14ac:dyDescent="0.2">
      <c r="A63" s="149"/>
      <c r="B63" s="16" t="s">
        <v>53</v>
      </c>
      <c r="C63" s="43">
        <f>(1/365)*50%</f>
        <v>1.3698630136986301E-3</v>
      </c>
      <c r="D63" s="55">
        <f t="shared" si="3"/>
        <v>7.0409863000000001</v>
      </c>
    </row>
    <row r="64" spans="1:4" ht="11.45" customHeight="1" x14ac:dyDescent="0.2">
      <c r="A64" s="149"/>
      <c r="B64" s="16" t="s">
        <v>54</v>
      </c>
      <c r="C64" s="43">
        <f>(15/30/12)*0.51%</f>
        <v>2.1250000000000002E-4</v>
      </c>
      <c r="D64" s="55">
        <f>ROUND(C64*(D$14-D$12),7)</f>
        <v>1.092233</v>
      </c>
    </row>
    <row r="65" spans="1:5" ht="11.45" customHeight="1" x14ac:dyDescent="0.2">
      <c r="A65" s="149"/>
      <c r="B65" s="21" t="s">
        <v>55</v>
      </c>
      <c r="C65" s="56">
        <f>SUM(C59:C64)</f>
        <v>0.1129712519025875</v>
      </c>
      <c r="D65" s="30">
        <f>ROUND(C65*(D$14-D$12),7)</f>
        <v>580.66319710000005</v>
      </c>
    </row>
    <row r="66" spans="1:5" ht="11.45" customHeight="1" x14ac:dyDescent="0.2">
      <c r="A66" s="149"/>
      <c r="B66" s="44" t="s">
        <v>56</v>
      </c>
      <c r="C66" s="56">
        <f>ROUND(C65*C41,7)</f>
        <v>4.0443699999999999E-2</v>
      </c>
      <c r="D66" s="34">
        <f>ROUND(C41*D$65,7)</f>
        <v>207.87742460000001</v>
      </c>
    </row>
    <row r="67" spans="1:5" ht="11.45" customHeight="1" x14ac:dyDescent="0.2">
      <c r="A67" s="149"/>
      <c r="B67" s="37" t="s">
        <v>35</v>
      </c>
      <c r="C67" s="57">
        <f>C65+C66</f>
        <v>0.1534149519025875</v>
      </c>
      <c r="D67" s="39">
        <f>ROUND(D65+D66,2)</f>
        <v>788.54</v>
      </c>
    </row>
    <row r="68" spans="1:5" ht="21" customHeight="1" x14ac:dyDescent="0.2">
      <c r="A68" s="150" t="s">
        <v>57</v>
      </c>
      <c r="B68" s="150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0.3580000000000001</v>
      </c>
      <c r="D70" s="63">
        <f>D41</f>
        <v>1840.09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0.11316663333333332</v>
      </c>
      <c r="D71" s="63">
        <f>D46</f>
        <v>581.66999999999996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3.7717777777777775E-4</v>
      </c>
      <c r="D72" s="63">
        <f>D50</f>
        <v>1.94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4.3243098934550979E-2</v>
      </c>
      <c r="D73" s="63">
        <f>D57</f>
        <v>222.27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0.1534149519025875</v>
      </c>
      <c r="D74" s="63">
        <f>D67</f>
        <v>788.54</v>
      </c>
    </row>
    <row r="75" spans="1:5" ht="11.45" customHeight="1" x14ac:dyDescent="0.2">
      <c r="A75" s="48"/>
      <c r="B75" s="37" t="s">
        <v>35</v>
      </c>
      <c r="C75" s="64">
        <f>SUM(C70:C74)</f>
        <v>0.66820186194824971</v>
      </c>
      <c r="D75" s="65">
        <f>SUM(D70:D74)</f>
        <v>3434.5099999999998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9571.3799999999992</v>
      </c>
    </row>
    <row r="78" spans="1:5" ht="14.45" customHeight="1" x14ac:dyDescent="0.2">
      <c r="A78" s="150" t="s">
        <v>70</v>
      </c>
      <c r="B78" s="150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8.9999999999999998E-4</v>
      </c>
      <c r="D80" s="34">
        <f>ROUND(C80*$D$77,7)</f>
        <v>8.6142420000000008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8.8800000000000001E-4</v>
      </c>
      <c r="D81" s="34">
        <f>ROUND((D$77+D$80)*C$81,7)</f>
        <v>8.5070349000000007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907.94205999999997</v>
      </c>
      <c r="E82" s="74"/>
    </row>
    <row r="83" spans="1:5" ht="11.45" customHeight="1" x14ac:dyDescent="0.2">
      <c r="A83" s="146" t="s">
        <v>77</v>
      </c>
      <c r="B83" s="79" t="s">
        <v>78</v>
      </c>
      <c r="C83" s="80">
        <v>6.4999999999999997E-3</v>
      </c>
      <c r="D83" s="81">
        <f>ROUND(C83*D92,7)</f>
        <v>68.226860000000002</v>
      </c>
      <c r="E83" s="74"/>
    </row>
    <row r="84" spans="1:5" ht="11.45" customHeight="1" x14ac:dyDescent="0.2">
      <c r="A84" s="147"/>
      <c r="B84" s="79" t="s">
        <v>79</v>
      </c>
      <c r="C84" s="82">
        <v>0.03</v>
      </c>
      <c r="D84" s="81">
        <f>ROUND(C84*D92,7)</f>
        <v>314.89319999999998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0.05</v>
      </c>
      <c r="D86" s="81">
        <f>ROUND(C86*D92,7)</f>
        <v>524.822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8.8287999999999991E-2</v>
      </c>
      <c r="D89" s="84">
        <f>ROUND(SUM(D80:D82),2)</f>
        <v>925.06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10496.44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ignoredErrors>
    <ignoredError sqref="D92 D1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AC239-04EB-4CE2-B822-0A822CD8C9BC}">
  <sheetPr>
    <tabColor theme="3" tint="0.59999389629810485"/>
    <pageSetUpPr fitToPage="1"/>
  </sheetPr>
  <dimension ref="A1:E94"/>
  <sheetViews>
    <sheetView showGridLines="0" workbookViewId="0">
      <selection activeCell="C54" sqref="C54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110</v>
      </c>
      <c r="C1" s="3"/>
    </row>
    <row r="2" spans="1:4" ht="21" customHeight="1" x14ac:dyDescent="0.2">
      <c r="A2" s="5" t="s">
        <v>0</v>
      </c>
      <c r="B2" s="6" t="s">
        <v>113</v>
      </c>
      <c r="C2" s="6"/>
      <c r="D2" s="6"/>
    </row>
    <row r="3" spans="1:4" ht="21" customHeight="1" x14ac:dyDescent="0.2">
      <c r="A3" s="5" t="s">
        <v>1</v>
      </c>
      <c r="B3" s="7" t="s">
        <v>112</v>
      </c>
      <c r="C3" s="5" t="s">
        <v>2</v>
      </c>
      <c r="D3" s="8">
        <v>45292</v>
      </c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150" t="s">
        <v>4</v>
      </c>
      <c r="B5" s="150"/>
      <c r="C5" s="13" t="s">
        <v>5</v>
      </c>
      <c r="D5" s="14" t="s">
        <v>6</v>
      </c>
    </row>
    <row r="6" spans="1:4" s="15" customFormat="1" ht="11.45" customHeight="1" x14ac:dyDescent="0.2">
      <c r="A6" s="149"/>
      <c r="B6" s="16" t="s">
        <v>7</v>
      </c>
      <c r="C6" s="17">
        <v>1</v>
      </c>
      <c r="D6" s="18">
        <v>5653.9</v>
      </c>
    </row>
    <row r="7" spans="1:4" s="15" customFormat="1" x14ac:dyDescent="0.2">
      <c r="A7" s="149"/>
      <c r="B7" s="19" t="s">
        <v>8</v>
      </c>
      <c r="C7" s="17"/>
      <c r="D7" s="18"/>
    </row>
    <row r="8" spans="1:4" s="15" customFormat="1" ht="11.45" customHeight="1" x14ac:dyDescent="0.2">
      <c r="A8" s="149"/>
      <c r="B8" s="16" t="s">
        <v>9</v>
      </c>
      <c r="C8" s="20"/>
      <c r="D8" s="18"/>
    </row>
    <row r="9" spans="1:4" s="15" customFormat="1" ht="11.45" customHeight="1" x14ac:dyDescent="0.2">
      <c r="A9" s="149"/>
      <c r="B9" s="16" t="s">
        <v>10</v>
      </c>
      <c r="C9" s="20"/>
      <c r="D9" s="18"/>
    </row>
    <row r="10" spans="1:4" s="15" customFormat="1" ht="11.45" customHeight="1" x14ac:dyDescent="0.2">
      <c r="A10" s="149"/>
      <c r="B10" s="16" t="s">
        <v>11</v>
      </c>
      <c r="C10" s="20"/>
      <c r="D10" s="18"/>
    </row>
    <row r="11" spans="1:4" s="15" customFormat="1" ht="11.45" customHeight="1" x14ac:dyDescent="0.2">
      <c r="A11" s="149"/>
      <c r="B11" s="16" t="s">
        <v>12</v>
      </c>
      <c r="C11" s="20"/>
      <c r="D11" s="18"/>
    </row>
    <row r="12" spans="1:4" s="15" customFormat="1" ht="11.45" customHeight="1" x14ac:dyDescent="0.2">
      <c r="A12" s="149"/>
      <c r="B12" s="16" t="s">
        <v>13</v>
      </c>
      <c r="C12" s="20"/>
      <c r="D12" s="18"/>
    </row>
    <row r="13" spans="1:4" s="15" customFormat="1" ht="11.45" customHeight="1" x14ac:dyDescent="0.2">
      <c r="A13" s="149"/>
      <c r="B13" s="16" t="s">
        <v>14</v>
      </c>
      <c r="C13" s="20"/>
      <c r="D13" s="18"/>
    </row>
    <row r="14" spans="1:4" s="24" customFormat="1" x14ac:dyDescent="0.2">
      <c r="A14" s="149"/>
      <c r="B14" s="21" t="s">
        <v>15</v>
      </c>
      <c r="C14" s="22"/>
      <c r="D14" s="23">
        <f>ROUND(SUM(D6:D13),2)</f>
        <v>5653.9</v>
      </c>
    </row>
    <row r="15" spans="1:4" ht="13.5" customHeight="1" x14ac:dyDescent="0.2">
      <c r="A15" s="150" t="s">
        <v>16</v>
      </c>
      <c r="B15" s="150"/>
      <c r="C15" s="25"/>
      <c r="D15" s="25"/>
    </row>
    <row r="16" spans="1:4" ht="13.5" customHeight="1" x14ac:dyDescent="0.2">
      <c r="A16" s="151"/>
      <c r="B16" s="16" t="s">
        <v>90</v>
      </c>
      <c r="C16" s="121">
        <v>11</v>
      </c>
      <c r="D16" s="26">
        <v>0</v>
      </c>
    </row>
    <row r="17" spans="1:4" ht="13.5" customHeight="1" x14ac:dyDescent="0.2">
      <c r="A17" s="151"/>
      <c r="B17" s="16" t="s">
        <v>91</v>
      </c>
      <c r="C17" s="121">
        <v>42.2</v>
      </c>
      <c r="D17" s="18">
        <f>C17*22</f>
        <v>928.40000000000009</v>
      </c>
    </row>
    <row r="18" spans="1:4" ht="13.5" hidden="1" customHeight="1" x14ac:dyDescent="0.2">
      <c r="A18" s="151"/>
      <c r="B18" s="16" t="s">
        <v>17</v>
      </c>
      <c r="C18" s="17"/>
      <c r="D18" s="18"/>
    </row>
    <row r="19" spans="1:4" ht="13.5" customHeight="1" x14ac:dyDescent="0.2">
      <c r="A19" s="151"/>
      <c r="B19" s="16" t="s">
        <v>92</v>
      </c>
      <c r="C19" s="17"/>
      <c r="D19" s="18"/>
    </row>
    <row r="20" spans="1:4" ht="13.5" customHeight="1" x14ac:dyDescent="0.2">
      <c r="A20" s="151"/>
      <c r="B20" s="16" t="s">
        <v>93</v>
      </c>
      <c r="C20" s="17"/>
      <c r="D20" s="18"/>
    </row>
    <row r="21" spans="1:4" ht="13.5" customHeight="1" x14ac:dyDescent="0.2">
      <c r="A21" s="151"/>
      <c r="B21" s="16" t="s">
        <v>94</v>
      </c>
      <c r="C21" s="17"/>
      <c r="D21" s="18"/>
    </row>
    <row r="22" spans="1:4" ht="13.5" hidden="1" customHeight="1" x14ac:dyDescent="0.2">
      <c r="A22" s="151"/>
      <c r="B22" s="16"/>
      <c r="C22" s="17"/>
      <c r="D22" s="18"/>
    </row>
    <row r="23" spans="1:4" ht="13.5" customHeight="1" x14ac:dyDescent="0.2">
      <c r="A23" s="151"/>
      <c r="B23" s="21" t="s">
        <v>18</v>
      </c>
      <c r="C23" s="17"/>
      <c r="D23" s="23">
        <f>ROUND(SUM(D16:D22),2)</f>
        <v>928.4</v>
      </c>
    </row>
    <row r="24" spans="1:4" ht="13.5" customHeight="1" x14ac:dyDescent="0.2">
      <c r="A24" s="150" t="s">
        <v>19</v>
      </c>
      <c r="B24" s="150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152"/>
      <c r="B26" s="16" t="s">
        <v>21</v>
      </c>
      <c r="C26" s="17"/>
      <c r="D26" s="18">
        <v>68.55</v>
      </c>
    </row>
    <row r="27" spans="1:4" ht="13.5" customHeight="1" x14ac:dyDescent="0.2">
      <c r="A27" s="152"/>
      <c r="B27" s="16" t="s">
        <v>22</v>
      </c>
      <c r="C27" s="17"/>
      <c r="D27" s="18"/>
    </row>
    <row r="28" spans="1:4" ht="13.5" customHeight="1" x14ac:dyDescent="0.2">
      <c r="A28" s="152"/>
      <c r="B28" s="16"/>
      <c r="C28" s="17"/>
      <c r="D28" s="18"/>
    </row>
    <row r="29" spans="1:4" ht="13.5" customHeight="1" x14ac:dyDescent="0.2">
      <c r="A29" s="152"/>
      <c r="B29" s="16"/>
      <c r="C29" s="17"/>
      <c r="D29" s="18"/>
    </row>
    <row r="30" spans="1:4" ht="13.5" customHeight="1" x14ac:dyDescent="0.2">
      <c r="A30" s="152"/>
      <c r="B30" s="21" t="s">
        <v>23</v>
      </c>
      <c r="C30" s="17"/>
      <c r="D30" s="23">
        <f>SUM(D26:D29)</f>
        <v>68.55</v>
      </c>
    </row>
    <row r="31" spans="1:4" ht="13.5" customHeight="1" x14ac:dyDescent="0.2">
      <c r="A31" s="150" t="s">
        <v>24</v>
      </c>
      <c r="B31" s="150"/>
      <c r="C31" s="27"/>
      <c r="D31" s="25"/>
    </row>
    <row r="32" spans="1:4" x14ac:dyDescent="0.2">
      <c r="A32" s="148" t="s">
        <v>25</v>
      </c>
      <c r="B32" s="148"/>
      <c r="C32" s="31" t="s">
        <v>5</v>
      </c>
      <c r="D32" s="32" t="s">
        <v>26</v>
      </c>
    </row>
    <row r="33" spans="1:4" ht="11.45" customHeight="1" x14ac:dyDescent="0.2">
      <c r="A33" s="149"/>
      <c r="B33" s="16" t="s">
        <v>27</v>
      </c>
      <c r="C33" s="33">
        <v>0.2</v>
      </c>
      <c r="D33" s="34">
        <f t="shared" ref="D33:D40" si="0">ROUND(C33*(D$14-D$12),7)</f>
        <v>1130.78</v>
      </c>
    </row>
    <row r="34" spans="1:4" ht="11.45" customHeight="1" x14ac:dyDescent="0.2">
      <c r="A34" s="149"/>
      <c r="B34" s="16" t="s">
        <v>28</v>
      </c>
      <c r="C34" s="33">
        <v>1.4999999999999999E-2</v>
      </c>
      <c r="D34" s="34">
        <f t="shared" si="0"/>
        <v>84.808499999999995</v>
      </c>
    </row>
    <row r="35" spans="1:4" ht="11.45" customHeight="1" x14ac:dyDescent="0.2">
      <c r="A35" s="149"/>
      <c r="B35" s="16" t="s">
        <v>29</v>
      </c>
      <c r="C35" s="33">
        <v>0.01</v>
      </c>
      <c r="D35" s="34">
        <f t="shared" si="0"/>
        <v>56.539000000000001</v>
      </c>
    </row>
    <row r="36" spans="1:4" ht="11.45" customHeight="1" x14ac:dyDescent="0.2">
      <c r="A36" s="149"/>
      <c r="B36" s="16" t="s">
        <v>30</v>
      </c>
      <c r="C36" s="33">
        <v>2E-3</v>
      </c>
      <c r="D36" s="34">
        <f t="shared" si="0"/>
        <v>11.3078</v>
      </c>
    </row>
    <row r="37" spans="1:4" ht="11.45" customHeight="1" x14ac:dyDescent="0.2">
      <c r="A37" s="149"/>
      <c r="B37" s="16" t="s">
        <v>31</v>
      </c>
      <c r="C37" s="33">
        <v>2.5000000000000001E-2</v>
      </c>
      <c r="D37" s="34">
        <f t="shared" si="0"/>
        <v>141.3475</v>
      </c>
    </row>
    <row r="38" spans="1:4" ht="11.45" customHeight="1" x14ac:dyDescent="0.2">
      <c r="A38" s="149"/>
      <c r="B38" s="16" t="s">
        <v>32</v>
      </c>
      <c r="C38" s="33">
        <v>0.08</v>
      </c>
      <c r="D38" s="34">
        <f t="shared" si="0"/>
        <v>452.31200000000001</v>
      </c>
    </row>
    <row r="39" spans="1:4" x14ac:dyDescent="0.2">
      <c r="A39" s="149"/>
      <c r="B39" s="19" t="s">
        <v>33</v>
      </c>
      <c r="C39" s="35">
        <v>0.02</v>
      </c>
      <c r="D39" s="34">
        <f t="shared" si="0"/>
        <v>113.078</v>
      </c>
    </row>
    <row r="40" spans="1:4" ht="12" customHeight="1" x14ac:dyDescent="0.2">
      <c r="A40" s="149"/>
      <c r="B40" s="16" t="s">
        <v>34</v>
      </c>
      <c r="C40" s="36">
        <v>6.0000000000000001E-3</v>
      </c>
      <c r="D40" s="34">
        <f t="shared" si="0"/>
        <v>33.923400000000001</v>
      </c>
    </row>
    <row r="41" spans="1:4" s="40" customFormat="1" ht="13.9" customHeight="1" x14ac:dyDescent="0.2">
      <c r="A41" s="149"/>
      <c r="B41" s="37" t="s">
        <v>35</v>
      </c>
      <c r="C41" s="38">
        <f>SUM(C33:C40)</f>
        <v>0.3580000000000001</v>
      </c>
      <c r="D41" s="39">
        <f>ROUND(SUM(D33:D40),2)</f>
        <v>2024.1</v>
      </c>
    </row>
    <row r="42" spans="1:4" x14ac:dyDescent="0.2">
      <c r="A42" s="148" t="s">
        <v>36</v>
      </c>
      <c r="B42" s="148"/>
      <c r="C42" s="41" t="s">
        <v>5</v>
      </c>
      <c r="D42" s="42" t="s">
        <v>26</v>
      </c>
    </row>
    <row r="43" spans="1:4" ht="11.45" customHeight="1" x14ac:dyDescent="0.2">
      <c r="A43" s="149"/>
      <c r="B43" s="16" t="s">
        <v>37</v>
      </c>
      <c r="C43" s="43">
        <f>1/12</f>
        <v>8.3333333333333329E-2</v>
      </c>
      <c r="D43" s="34">
        <f>ROUND(($D$14-D$12)/12,7)</f>
        <v>471.15833329999998</v>
      </c>
    </row>
    <row r="44" spans="1:4" ht="13.5" customHeight="1" x14ac:dyDescent="0.2">
      <c r="A44" s="149"/>
      <c r="B44" s="44" t="s">
        <v>38</v>
      </c>
      <c r="C44" s="43">
        <f>ROUND($C$41*C$43,7)</f>
        <v>2.98333E-2</v>
      </c>
      <c r="D44" s="45">
        <f>ROUND($C$41*$D$43,7)</f>
        <v>168.6746833</v>
      </c>
    </row>
    <row r="45" spans="1:4" ht="11.45" customHeight="1" x14ac:dyDescent="0.2">
      <c r="A45" s="149"/>
      <c r="B45" s="44"/>
      <c r="C45" s="46"/>
      <c r="D45" s="47"/>
    </row>
    <row r="46" spans="1:4" ht="11.45" customHeight="1" x14ac:dyDescent="0.2">
      <c r="A46" s="149"/>
      <c r="B46" s="37" t="s">
        <v>35</v>
      </c>
      <c r="C46" s="38">
        <f>SUM(C43:C45)</f>
        <v>0.11316663333333332</v>
      </c>
      <c r="D46" s="39">
        <f>ROUND(SUM(D43:D44),2)</f>
        <v>639.83000000000004</v>
      </c>
    </row>
    <row r="47" spans="1:4" ht="11.45" customHeight="1" x14ac:dyDescent="0.2">
      <c r="A47" s="148" t="s">
        <v>39</v>
      </c>
      <c r="B47" s="148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f>(1/12)*1%*(4/12)</f>
        <v>2.7777777777777772E-4</v>
      </c>
      <c r="D48" s="34">
        <f t="shared" ref="D48:D49" si="1">ROUND(C48*(D$14-D$12),7)</f>
        <v>1.5705278</v>
      </c>
    </row>
    <row r="49" spans="1:4" ht="11.45" customHeight="1" x14ac:dyDescent="0.2">
      <c r="A49" s="48"/>
      <c r="B49" s="44" t="s">
        <v>41</v>
      </c>
      <c r="C49" s="51">
        <f>ROUND(C41*C48,7)</f>
        <v>9.9400000000000004E-5</v>
      </c>
      <c r="D49" s="34">
        <f t="shared" si="1"/>
        <v>0.56199770000000004</v>
      </c>
    </row>
    <row r="50" spans="1:4" ht="11.45" customHeight="1" x14ac:dyDescent="0.2">
      <c r="A50" s="48"/>
      <c r="B50" s="37" t="s">
        <v>35</v>
      </c>
      <c r="C50" s="38">
        <f>SUM(C48:C49)</f>
        <v>3.7717777777777775E-4</v>
      </c>
      <c r="D50" s="39">
        <f>ROUND(SUM(D48:D49),2)</f>
        <v>2.13</v>
      </c>
    </row>
    <row r="51" spans="1:4" ht="11.45" customHeight="1" x14ac:dyDescent="0.2">
      <c r="A51" s="148" t="s">
        <v>42</v>
      </c>
      <c r="B51" s="148"/>
      <c r="C51" s="41" t="s">
        <v>5</v>
      </c>
      <c r="D51" s="42" t="s">
        <v>26</v>
      </c>
    </row>
    <row r="52" spans="1:4" ht="11.45" customHeight="1" x14ac:dyDescent="0.2">
      <c r="A52" s="149"/>
      <c r="B52" s="16" t="s">
        <v>43</v>
      </c>
      <c r="C52" s="52">
        <f>((1/12)*0.05)</f>
        <v>4.1666666666666666E-3</v>
      </c>
      <c r="D52" s="47">
        <f t="shared" ref="D52:D55" si="2">C52*(D$14-D$12)</f>
        <v>23.557916666666664</v>
      </c>
    </row>
    <row r="53" spans="1:4" ht="11.45" customHeight="1" x14ac:dyDescent="0.2">
      <c r="A53" s="149"/>
      <c r="B53" s="44" t="s">
        <v>44</v>
      </c>
      <c r="C53" s="36">
        <f>C52*C38</f>
        <v>3.3333333333333332E-4</v>
      </c>
      <c r="D53" s="45">
        <f t="shared" si="2"/>
        <v>1.8846333333333332</v>
      </c>
    </row>
    <row r="54" spans="1:4" ht="11.45" customHeight="1" x14ac:dyDescent="0.2">
      <c r="A54" s="149"/>
      <c r="B54" s="16" t="s">
        <v>45</v>
      </c>
      <c r="C54" s="51">
        <f>(7/365)*0.02*100%</f>
        <v>3.8356164383561648E-4</v>
      </c>
      <c r="D54" s="47">
        <f t="shared" si="2"/>
        <v>2.1686191780821917</v>
      </c>
    </row>
    <row r="55" spans="1:4" ht="11.45" customHeight="1" x14ac:dyDescent="0.2">
      <c r="A55" s="149"/>
      <c r="B55" s="44" t="s">
        <v>46</v>
      </c>
      <c r="C55" s="51">
        <f>C54*C41</f>
        <v>1.3731506849315074E-4</v>
      </c>
      <c r="D55" s="45">
        <f t="shared" si="2"/>
        <v>0.77636566575342492</v>
      </c>
    </row>
    <row r="56" spans="1:4" ht="11.45" customHeight="1" x14ac:dyDescent="0.2">
      <c r="A56" s="149"/>
      <c r="B56" s="49" t="s">
        <v>47</v>
      </c>
      <c r="C56" s="51">
        <f>0.08*0.4*1*((1+1/12+1/12+(1/3*1/12)))</f>
        <v>3.8222222222222213E-2</v>
      </c>
      <c r="D56" s="47">
        <f>C56*(D$14-D$12)</f>
        <v>216.10462222222216</v>
      </c>
    </row>
    <row r="57" spans="1:4" ht="11.45" customHeight="1" x14ac:dyDescent="0.2">
      <c r="A57" s="149"/>
      <c r="B57" s="37" t="s">
        <v>35</v>
      </c>
      <c r="C57" s="38">
        <f>SUM(C52:C56)</f>
        <v>4.3243098934550979E-2</v>
      </c>
      <c r="D57" s="39">
        <f>ROUND(SUM(D52:D56),2)</f>
        <v>244.49</v>
      </c>
    </row>
    <row r="58" spans="1:4" ht="11.45" customHeight="1" x14ac:dyDescent="0.2">
      <c r="A58" s="148" t="s">
        <v>48</v>
      </c>
      <c r="B58" s="148"/>
      <c r="C58" s="41" t="s">
        <v>5</v>
      </c>
      <c r="D58" s="42" t="s">
        <v>26</v>
      </c>
    </row>
    <row r="59" spans="1:4" ht="11.45" customHeight="1" x14ac:dyDescent="0.2">
      <c r="A59" s="149"/>
      <c r="B59" s="54" t="s">
        <v>49</v>
      </c>
      <c r="C59" s="43">
        <f>1/12</f>
        <v>8.3333333333333329E-2</v>
      </c>
      <c r="D59" s="55">
        <f t="shared" ref="D59:D63" si="3">ROUND(C59*(D$14-D$12),7)</f>
        <v>471.15833329999998</v>
      </c>
    </row>
    <row r="60" spans="1:4" ht="11.45" customHeight="1" x14ac:dyDescent="0.2">
      <c r="A60" s="149"/>
      <c r="B60" s="16" t="s">
        <v>50</v>
      </c>
      <c r="C60" s="43">
        <f>1/3/12</f>
        <v>2.7777777777777776E-2</v>
      </c>
      <c r="D60" s="55">
        <f t="shared" si="3"/>
        <v>157.0527778</v>
      </c>
    </row>
    <row r="61" spans="1:4" ht="11.45" customHeight="1" x14ac:dyDescent="0.2">
      <c r="A61" s="149"/>
      <c r="B61" s="16" t="s">
        <v>51</v>
      </c>
      <c r="C61" s="43">
        <f>(1/30/12)*5%</f>
        <v>1.3888888888888889E-4</v>
      </c>
      <c r="D61" s="55">
        <f t="shared" si="3"/>
        <v>0.78526390000000001</v>
      </c>
    </row>
    <row r="62" spans="1:4" ht="11.45" customHeight="1" x14ac:dyDescent="0.2">
      <c r="A62" s="149"/>
      <c r="B62" s="16" t="s">
        <v>52</v>
      </c>
      <c r="C62" s="43">
        <f>(5/30/12)*1%</f>
        <v>1.3888888888888889E-4</v>
      </c>
      <c r="D62" s="55">
        <f t="shared" si="3"/>
        <v>0.78526390000000001</v>
      </c>
    </row>
    <row r="63" spans="1:4" ht="11.45" customHeight="1" x14ac:dyDescent="0.2">
      <c r="A63" s="149"/>
      <c r="B63" s="16" t="s">
        <v>53</v>
      </c>
      <c r="C63" s="43">
        <f>(1/365)*50%</f>
        <v>1.3698630136986301E-3</v>
      </c>
      <c r="D63" s="55">
        <f t="shared" si="3"/>
        <v>7.7450685000000004</v>
      </c>
    </row>
    <row r="64" spans="1:4" ht="11.45" customHeight="1" x14ac:dyDescent="0.2">
      <c r="A64" s="149"/>
      <c r="B64" s="16" t="s">
        <v>54</v>
      </c>
      <c r="C64" s="43">
        <f>(15/30/12)*0.51%</f>
        <v>2.1250000000000002E-4</v>
      </c>
      <c r="D64" s="55">
        <f>ROUND(C64*(D$14-D$12),7)</f>
        <v>1.2014537999999999</v>
      </c>
    </row>
    <row r="65" spans="1:5" ht="11.45" customHeight="1" x14ac:dyDescent="0.2">
      <c r="A65" s="149"/>
      <c r="B65" s="21" t="s">
        <v>55</v>
      </c>
      <c r="C65" s="56">
        <f>SUM(C59:C64)</f>
        <v>0.1129712519025875</v>
      </c>
      <c r="D65" s="30">
        <f>ROUND(C65*(D$14-D$12),7)</f>
        <v>638.72816109999997</v>
      </c>
    </row>
    <row r="66" spans="1:5" ht="11.45" customHeight="1" x14ac:dyDescent="0.2">
      <c r="A66" s="149"/>
      <c r="B66" s="44" t="s">
        <v>56</v>
      </c>
      <c r="C66" s="56">
        <f>ROUND(C65*C41,7)</f>
        <v>4.0443699999999999E-2</v>
      </c>
      <c r="D66" s="34">
        <f>ROUND(C41*D$65,7)</f>
        <v>228.66468169999999</v>
      </c>
    </row>
    <row r="67" spans="1:5" ht="11.45" customHeight="1" x14ac:dyDescent="0.2">
      <c r="A67" s="149"/>
      <c r="B67" s="37" t="s">
        <v>35</v>
      </c>
      <c r="C67" s="57">
        <f>C65+C66</f>
        <v>0.1534149519025875</v>
      </c>
      <c r="D67" s="39">
        <f>ROUND(D65+D66,2)</f>
        <v>867.39</v>
      </c>
    </row>
    <row r="68" spans="1:5" ht="21" customHeight="1" x14ac:dyDescent="0.2">
      <c r="A68" s="150" t="s">
        <v>57</v>
      </c>
      <c r="B68" s="150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0.3580000000000001</v>
      </c>
      <c r="D70" s="63">
        <f>D41</f>
        <v>2024.1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0.11316663333333332</v>
      </c>
      <c r="D71" s="63">
        <f>D46</f>
        <v>639.83000000000004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3.7717777777777775E-4</v>
      </c>
      <c r="D72" s="63">
        <f>D50</f>
        <v>2.13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4.3243098934550979E-2</v>
      </c>
      <c r="D73" s="63">
        <f>D57</f>
        <v>244.49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0.1534149519025875</v>
      </c>
      <c r="D74" s="63">
        <f>D67</f>
        <v>867.39</v>
      </c>
    </row>
    <row r="75" spans="1:5" ht="11.45" customHeight="1" x14ac:dyDescent="0.2">
      <c r="A75" s="48"/>
      <c r="B75" s="37" t="s">
        <v>35</v>
      </c>
      <c r="C75" s="64">
        <f>SUM(C70:C74)</f>
        <v>0.66820186194824971</v>
      </c>
      <c r="D75" s="65">
        <f>SUM(D70:D74)</f>
        <v>3777.94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10428.790000000001</v>
      </c>
    </row>
    <row r="78" spans="1:5" ht="14.45" customHeight="1" x14ac:dyDescent="0.2">
      <c r="A78" s="150" t="s">
        <v>70</v>
      </c>
      <c r="B78" s="150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8.9999999999999998E-4</v>
      </c>
      <c r="D80" s="34">
        <f>ROUND(C80*$D$77,7)</f>
        <v>9.3859110000000001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8.8800000000000001E-4</v>
      </c>
      <c r="D81" s="34">
        <f>ROUND((D$77+D$80)*C$81,7)</f>
        <v>9.2691002000000005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989.27628000000004</v>
      </c>
      <c r="E82" s="74"/>
    </row>
    <row r="83" spans="1:5" ht="11.45" customHeight="1" x14ac:dyDescent="0.2">
      <c r="A83" s="146" t="s">
        <v>77</v>
      </c>
      <c r="B83" s="79" t="s">
        <v>78</v>
      </c>
      <c r="C83" s="80">
        <v>6.4999999999999997E-3</v>
      </c>
      <c r="D83" s="81">
        <f>ROUND(C83*D92,7)</f>
        <v>74.338679999999997</v>
      </c>
      <c r="E83" s="74"/>
    </row>
    <row r="84" spans="1:5" ht="11.45" customHeight="1" x14ac:dyDescent="0.2">
      <c r="A84" s="147"/>
      <c r="B84" s="79" t="s">
        <v>79</v>
      </c>
      <c r="C84" s="82">
        <v>0.03</v>
      </c>
      <c r="D84" s="81">
        <f>ROUND(C84*D92,7)</f>
        <v>343.10160000000002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0.05</v>
      </c>
      <c r="D86" s="81">
        <f>ROUND(C86*D92,7)</f>
        <v>571.83600000000001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8.8287999999999991E-2</v>
      </c>
      <c r="D89" s="84">
        <f>ROUND(SUM(D80:D82),2)</f>
        <v>1007.93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11436.72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ignoredErrors>
    <ignoredError sqref="D17 D9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39C24-4973-4D0F-AFBA-611C21E1E28E}">
  <dimension ref="A1:G20"/>
  <sheetViews>
    <sheetView showGridLines="0" workbookViewId="0">
      <selection sqref="A1:G1"/>
    </sheetView>
  </sheetViews>
  <sheetFormatPr defaultRowHeight="12.75" x14ac:dyDescent="0.2"/>
  <cols>
    <col min="1" max="1" width="9.28515625" bestFit="1" customWidth="1"/>
    <col min="2" max="2" width="33.5703125" customWidth="1"/>
    <col min="3" max="3" width="9.28515625" bestFit="1" customWidth="1"/>
    <col min="4" max="4" width="15.42578125" customWidth="1"/>
    <col min="5" max="5" width="16" bestFit="1" customWidth="1"/>
    <col min="6" max="6" width="9.28515625" bestFit="1" customWidth="1"/>
    <col min="7" max="7" width="14.42578125" bestFit="1" customWidth="1"/>
  </cols>
  <sheetData>
    <row r="1" spans="1:7" x14ac:dyDescent="0.2">
      <c r="A1" s="156" t="s">
        <v>120</v>
      </c>
      <c r="B1" s="157"/>
      <c r="C1" s="157"/>
      <c r="D1" s="157"/>
      <c r="E1" s="157"/>
      <c r="F1" s="157"/>
      <c r="G1" s="158"/>
    </row>
    <row r="2" spans="1:7" x14ac:dyDescent="0.2">
      <c r="A2" s="159" t="s">
        <v>121</v>
      </c>
      <c r="B2" s="160"/>
      <c r="C2" s="160"/>
      <c r="D2" s="160"/>
      <c r="E2" s="160"/>
      <c r="F2" s="160"/>
      <c r="G2" s="161"/>
    </row>
    <row r="3" spans="1:7" x14ac:dyDescent="0.2">
      <c r="A3" s="122" t="s">
        <v>122</v>
      </c>
      <c r="B3" s="122"/>
      <c r="C3" s="122" t="s">
        <v>123</v>
      </c>
      <c r="D3" s="122" t="s">
        <v>124</v>
      </c>
      <c r="E3" s="122" t="s">
        <v>125</v>
      </c>
      <c r="F3" s="122" t="s">
        <v>126</v>
      </c>
      <c r="G3" s="122" t="s">
        <v>127</v>
      </c>
    </row>
    <row r="4" spans="1:7" x14ac:dyDescent="0.2">
      <c r="A4" s="123">
        <v>1</v>
      </c>
      <c r="B4" s="124" t="s">
        <v>128</v>
      </c>
      <c r="C4" s="125">
        <v>2</v>
      </c>
      <c r="D4" s="126">
        <v>79.900000000000006</v>
      </c>
      <c r="E4" s="126">
        <f>C4*D4</f>
        <v>159.80000000000001</v>
      </c>
      <c r="F4" s="127">
        <v>12</v>
      </c>
      <c r="G4" s="126">
        <f>E4/F4</f>
        <v>13.316666666666668</v>
      </c>
    </row>
    <row r="5" spans="1:7" x14ac:dyDescent="0.2">
      <c r="A5" s="128">
        <v>2</v>
      </c>
      <c r="B5" s="129" t="s">
        <v>129</v>
      </c>
      <c r="C5" s="130">
        <v>3</v>
      </c>
      <c r="D5" s="131">
        <v>29.9</v>
      </c>
      <c r="E5" s="131">
        <f>C5*D5</f>
        <v>89.699999999999989</v>
      </c>
      <c r="F5" s="130">
        <v>12</v>
      </c>
      <c r="G5" s="131">
        <f>E5/F5</f>
        <v>7.4749999999999988</v>
      </c>
    </row>
    <row r="6" spans="1:7" x14ac:dyDescent="0.2">
      <c r="A6" s="128">
        <v>3</v>
      </c>
      <c r="B6" s="129" t="s">
        <v>130</v>
      </c>
      <c r="C6" s="130">
        <v>8</v>
      </c>
      <c r="D6" s="131">
        <v>26.9</v>
      </c>
      <c r="E6" s="131">
        <f>C6*D6</f>
        <v>215.2</v>
      </c>
      <c r="F6" s="130">
        <v>12</v>
      </c>
      <c r="G6" s="131">
        <f>E6/F6</f>
        <v>17.933333333333334</v>
      </c>
    </row>
    <row r="7" spans="1:7" x14ac:dyDescent="0.2">
      <c r="A7" s="132">
        <v>4</v>
      </c>
      <c r="B7" s="133" t="s">
        <v>131</v>
      </c>
      <c r="C7" s="130">
        <v>4</v>
      </c>
      <c r="D7" s="131">
        <v>55.9</v>
      </c>
      <c r="E7" s="131">
        <f>C7*D7</f>
        <v>223.6</v>
      </c>
      <c r="F7" s="130">
        <v>12</v>
      </c>
      <c r="G7" s="131">
        <f>E7/F7</f>
        <v>18.633333333333333</v>
      </c>
    </row>
    <row r="8" spans="1:7" x14ac:dyDescent="0.2">
      <c r="A8" s="132">
        <v>5</v>
      </c>
      <c r="B8" s="133" t="s">
        <v>132</v>
      </c>
      <c r="C8" s="130">
        <v>24</v>
      </c>
      <c r="D8" s="131">
        <v>6.9</v>
      </c>
      <c r="E8" s="131">
        <f>C8*D8</f>
        <v>165.60000000000002</v>
      </c>
      <c r="F8" s="130">
        <v>12</v>
      </c>
      <c r="G8" s="131">
        <f>E8/F8</f>
        <v>13.800000000000002</v>
      </c>
    </row>
    <row r="9" spans="1:7" x14ac:dyDescent="0.2">
      <c r="A9" s="153" t="s">
        <v>133</v>
      </c>
      <c r="B9" s="154"/>
      <c r="C9" s="154"/>
      <c r="D9" s="155"/>
      <c r="E9" s="134">
        <f>SUM(E4:E8)</f>
        <v>853.9</v>
      </c>
      <c r="F9" s="135"/>
      <c r="G9" s="134">
        <f>SUM(G4:G8)</f>
        <v>71.158333333333331</v>
      </c>
    </row>
    <row r="10" spans="1:7" x14ac:dyDescent="0.2">
      <c r="A10" s="136"/>
      <c r="B10" s="136"/>
      <c r="C10" s="137"/>
      <c r="D10" s="137"/>
      <c r="E10" s="137"/>
      <c r="F10" s="137"/>
      <c r="G10" s="137"/>
    </row>
    <row r="11" spans="1:7" x14ac:dyDescent="0.2">
      <c r="A11" s="159" t="s">
        <v>134</v>
      </c>
      <c r="B11" s="160"/>
      <c r="C11" s="160"/>
      <c r="D11" s="160"/>
      <c r="E11" s="160"/>
      <c r="F11" s="160"/>
      <c r="G11" s="161"/>
    </row>
    <row r="12" spans="1:7" x14ac:dyDescent="0.2">
      <c r="A12" s="122" t="s">
        <v>122</v>
      </c>
      <c r="B12" s="122"/>
      <c r="C12" s="122" t="s">
        <v>123</v>
      </c>
      <c r="D12" s="122" t="s">
        <v>124</v>
      </c>
      <c r="E12" s="122" t="s">
        <v>125</v>
      </c>
      <c r="F12" s="122" t="s">
        <v>126</v>
      </c>
      <c r="G12" s="122" t="s">
        <v>127</v>
      </c>
    </row>
    <row r="13" spans="1:7" x14ac:dyDescent="0.2">
      <c r="A13" s="123">
        <v>1</v>
      </c>
      <c r="B13" s="124" t="s">
        <v>135</v>
      </c>
      <c r="C13" s="125">
        <v>3</v>
      </c>
      <c r="D13" s="126">
        <v>99.9</v>
      </c>
      <c r="E13" s="126">
        <f>C13*D13</f>
        <v>299.70000000000005</v>
      </c>
      <c r="F13" s="127">
        <v>12</v>
      </c>
      <c r="G13" s="126">
        <f>E13/F13</f>
        <v>24.975000000000005</v>
      </c>
    </row>
    <row r="14" spans="1:7" x14ac:dyDescent="0.2">
      <c r="A14" s="128">
        <v>2</v>
      </c>
      <c r="B14" s="129" t="s">
        <v>130</v>
      </c>
      <c r="C14" s="130">
        <v>6</v>
      </c>
      <c r="D14" s="131">
        <v>28.9</v>
      </c>
      <c r="E14" s="131">
        <f>C14*D14</f>
        <v>173.39999999999998</v>
      </c>
      <c r="F14" s="130">
        <v>12</v>
      </c>
      <c r="G14" s="131">
        <f>E14/F14</f>
        <v>14.449999999999998</v>
      </c>
    </row>
    <row r="15" spans="1:7" x14ac:dyDescent="0.2">
      <c r="A15" s="128">
        <v>3</v>
      </c>
      <c r="B15" s="129" t="s">
        <v>136</v>
      </c>
      <c r="C15" s="130">
        <v>12</v>
      </c>
      <c r="D15" s="131">
        <v>5.9</v>
      </c>
      <c r="E15" s="131">
        <f>C15*D15</f>
        <v>70.800000000000011</v>
      </c>
      <c r="F15" s="130">
        <v>12</v>
      </c>
      <c r="G15" s="131">
        <f>E15/F15</f>
        <v>5.9000000000000012</v>
      </c>
    </row>
    <row r="16" spans="1:7" x14ac:dyDescent="0.2">
      <c r="A16" s="132">
        <v>4</v>
      </c>
      <c r="B16" s="133" t="s">
        <v>137</v>
      </c>
      <c r="C16" s="130">
        <v>4</v>
      </c>
      <c r="D16" s="131">
        <v>55.9</v>
      </c>
      <c r="E16" s="131">
        <f>C16*D16</f>
        <v>223.6</v>
      </c>
      <c r="F16" s="130">
        <v>12</v>
      </c>
      <c r="G16" s="131">
        <f>E16/F16</f>
        <v>18.633333333333333</v>
      </c>
    </row>
    <row r="17" spans="1:7" x14ac:dyDescent="0.2">
      <c r="A17" s="132">
        <v>5</v>
      </c>
      <c r="B17" s="133" t="s">
        <v>138</v>
      </c>
      <c r="C17" s="130">
        <v>2</v>
      </c>
      <c r="D17" s="131">
        <v>11.9</v>
      </c>
      <c r="E17" s="131">
        <f>C17*D17</f>
        <v>23.8</v>
      </c>
      <c r="F17" s="130">
        <v>12</v>
      </c>
      <c r="G17" s="131">
        <f>E17/F17</f>
        <v>1.9833333333333334</v>
      </c>
    </row>
    <row r="18" spans="1:7" x14ac:dyDescent="0.2">
      <c r="A18" s="153" t="s">
        <v>133</v>
      </c>
      <c r="B18" s="154"/>
      <c r="C18" s="154"/>
      <c r="D18" s="155"/>
      <c r="E18" s="134">
        <f>SUM(E13:E17)</f>
        <v>791.30000000000007</v>
      </c>
      <c r="F18" s="135"/>
      <c r="G18" s="134">
        <f>SUM(G13:G17)</f>
        <v>65.941666666666663</v>
      </c>
    </row>
    <row r="19" spans="1:7" x14ac:dyDescent="0.2">
      <c r="A19" s="136"/>
      <c r="B19" s="136"/>
      <c r="C19" s="137"/>
      <c r="D19" s="137"/>
      <c r="E19" s="137"/>
      <c r="F19" s="137"/>
      <c r="G19" s="137"/>
    </row>
    <row r="20" spans="1:7" x14ac:dyDescent="0.2">
      <c r="A20" s="153" t="s">
        <v>139</v>
      </c>
      <c r="B20" s="154"/>
      <c r="C20" s="154"/>
      <c r="D20" s="155"/>
      <c r="E20" s="134">
        <f>(E9+E18)/2</f>
        <v>822.6</v>
      </c>
      <c r="F20" s="135">
        <v>12</v>
      </c>
      <c r="G20" s="134">
        <f>E20/F20</f>
        <v>68.55</v>
      </c>
    </row>
  </sheetData>
  <mergeCells count="6">
    <mergeCell ref="A20:D20"/>
    <mergeCell ref="A1:G1"/>
    <mergeCell ref="A2:G2"/>
    <mergeCell ref="A9:D9"/>
    <mergeCell ref="A11:G11"/>
    <mergeCell ref="A18:D1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Resumo</vt:lpstr>
      <vt:lpstr>Item01</vt:lpstr>
      <vt:lpstr>Item02</vt:lpstr>
      <vt:lpstr>Uniformes</vt:lpstr>
      <vt:lpstr>Item01!Area_de_impressao</vt:lpstr>
      <vt:lpstr>Item02!Area_de_impressao</vt:lpstr>
      <vt:lpstr>Item01!Print_Area</vt:lpstr>
      <vt:lpstr>Item02!Print_Area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Rhaylton Serra</cp:lastModifiedBy>
  <dcterms:created xsi:type="dcterms:W3CDTF">2021-02-04T17:25:24Z</dcterms:created>
  <dcterms:modified xsi:type="dcterms:W3CDTF">2024-10-11T15:10:51Z</dcterms:modified>
</cp:coreProperties>
</file>